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d.Luthria\Desktop\2018\thaxtomin\"/>
    </mc:Choice>
  </mc:AlternateContent>
  <bookViews>
    <workbookView xWindow="0" yWindow="0" windowWidth="28800" windowHeight="12210"/>
  </bookViews>
  <sheets>
    <sheet name="Log-Log Cal" sheetId="5" r:id="rId1"/>
    <sheet name="Quantification" sheetId="6" r:id="rId2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60" i="5" l="1"/>
  <c r="AK66" i="5" s="1"/>
  <c r="AK72" i="5" s="1"/>
  <c r="AK83" i="5" s="1"/>
  <c r="AJ60" i="5"/>
  <c r="AJ66" i="5" s="1"/>
  <c r="AJ72" i="5" s="1"/>
  <c r="AJ83" i="5" s="1"/>
  <c r="AI60" i="5"/>
  <c r="AI66" i="5" s="1"/>
  <c r="AI72" i="5" s="1"/>
  <c r="AH60" i="5"/>
  <c r="AH66" i="5" s="1"/>
  <c r="AH72" i="5" s="1"/>
  <c r="AH83" i="5" s="1"/>
  <c r="AG60" i="5"/>
  <c r="AG66" i="5" s="1"/>
  <c r="AG72" i="5" s="1"/>
  <c r="AG83" i="5" s="1"/>
  <c r="AF60" i="5"/>
  <c r="AF66" i="5" s="1"/>
  <c r="AF72" i="5" s="1"/>
  <c r="AE60" i="5"/>
  <c r="AE66" i="5" s="1"/>
  <c r="AE72" i="5" s="1"/>
  <c r="AE83" i="5" s="1"/>
  <c r="AD60" i="5"/>
  <c r="AD66" i="5" s="1"/>
  <c r="AD72" i="5" s="1"/>
  <c r="AD83" i="5" s="1"/>
  <c r="AC60" i="5"/>
  <c r="AC66" i="5" s="1"/>
  <c r="AC72" i="5" s="1"/>
  <c r="AB60" i="5"/>
  <c r="AB66" i="5" s="1"/>
  <c r="AB72" i="5" s="1"/>
  <c r="AB83" i="5" s="1"/>
  <c r="AA60" i="5"/>
  <c r="AA66" i="5" s="1"/>
  <c r="AA72" i="5" s="1"/>
  <c r="AA83" i="5" s="1"/>
  <c r="Z60" i="5"/>
  <c r="Z66" i="5" s="1"/>
  <c r="Z72" i="5" s="1"/>
  <c r="AK57" i="5"/>
  <c r="AJ57" i="5"/>
  <c r="AI57" i="5"/>
  <c r="AH57" i="5"/>
  <c r="AG57" i="5"/>
  <c r="AF57" i="5"/>
  <c r="AE57" i="5"/>
  <c r="AD57" i="5"/>
  <c r="AC57" i="5"/>
  <c r="AB57" i="5"/>
  <c r="AA57" i="5"/>
  <c r="Z57" i="5"/>
  <c r="R53" i="6"/>
  <c r="Q53" i="6"/>
  <c r="P53" i="6"/>
  <c r="Q49" i="6"/>
  <c r="R49" i="6" s="1"/>
  <c r="P49" i="6"/>
  <c r="Q45" i="6"/>
  <c r="R45" i="6" s="1"/>
  <c r="P45" i="6"/>
  <c r="Q40" i="6"/>
  <c r="R40" i="6" s="1"/>
  <c r="P40" i="6"/>
  <c r="R36" i="6"/>
  <c r="Q36" i="6"/>
  <c r="P36" i="6"/>
  <c r="Q32" i="6"/>
  <c r="P32" i="6"/>
  <c r="R32" i="6" s="1"/>
  <c r="Q27" i="6"/>
  <c r="R27" i="6" s="1"/>
  <c r="P27" i="6"/>
  <c r="Q23" i="6"/>
  <c r="R23" i="6" s="1"/>
  <c r="P23" i="6"/>
  <c r="Q19" i="6"/>
  <c r="R19" i="6" s="1"/>
  <c r="P19" i="6"/>
  <c r="R14" i="6"/>
  <c r="Q14" i="6"/>
  <c r="P14" i="6"/>
  <c r="Q10" i="6"/>
  <c r="P10" i="6"/>
  <c r="Q6" i="6"/>
  <c r="R6" i="6" s="1"/>
  <c r="P6" i="6"/>
  <c r="M27" i="6"/>
  <c r="N27" i="6" s="1"/>
  <c r="L27" i="6"/>
  <c r="N23" i="6"/>
  <c r="M23" i="6"/>
  <c r="L23" i="6"/>
  <c r="M19" i="6"/>
  <c r="N19" i="6" s="1"/>
  <c r="L19" i="6"/>
  <c r="M14" i="6"/>
  <c r="N14" i="6" s="1"/>
  <c r="L14" i="6"/>
  <c r="M10" i="6"/>
  <c r="N10" i="6" s="1"/>
  <c r="L10" i="6"/>
  <c r="N6" i="6"/>
  <c r="M6" i="6"/>
  <c r="L6" i="6"/>
  <c r="K33" i="6"/>
  <c r="K34" i="6"/>
  <c r="K35" i="6"/>
  <c r="K36" i="6"/>
  <c r="K37" i="6"/>
  <c r="K38" i="6"/>
  <c r="K39" i="6"/>
  <c r="K40" i="6"/>
  <c r="K41" i="6"/>
  <c r="K42" i="6"/>
  <c r="K43" i="6"/>
  <c r="K45" i="6"/>
  <c r="K46" i="6"/>
  <c r="K47" i="6"/>
  <c r="K48" i="6"/>
  <c r="K49" i="6"/>
  <c r="K50" i="6"/>
  <c r="K51" i="6"/>
  <c r="K52" i="6"/>
  <c r="K53" i="6"/>
  <c r="K54" i="6"/>
  <c r="K55" i="6"/>
  <c r="K56" i="6"/>
  <c r="K32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" i="6"/>
  <c r="AK73" i="5" l="1"/>
  <c r="AI83" i="5"/>
  <c r="AK74" i="5"/>
  <c r="AK75" i="5" s="1"/>
  <c r="Z83" i="5"/>
  <c r="AB74" i="5"/>
  <c r="AB73" i="5"/>
  <c r="AF83" i="5"/>
  <c r="AH74" i="5"/>
  <c r="AH75" i="5" s="1"/>
  <c r="AH73" i="5"/>
  <c r="AC83" i="5"/>
  <c r="AE74" i="5"/>
  <c r="AE73" i="5"/>
  <c r="R10" i="6"/>
  <c r="M49" i="6"/>
  <c r="M40" i="6"/>
  <c r="L32" i="6"/>
  <c r="N49" i="6"/>
  <c r="L49" i="6"/>
  <c r="L40" i="6"/>
  <c r="N40" i="6"/>
  <c r="M53" i="6"/>
  <c r="L45" i="6"/>
  <c r="L36" i="6"/>
  <c r="M32" i="6"/>
  <c r="N32" i="6"/>
  <c r="M36" i="6"/>
  <c r="M45" i="6"/>
  <c r="N45" i="6" s="1"/>
  <c r="L53" i="6"/>
  <c r="AE75" i="5" l="1"/>
  <c r="AB75" i="5"/>
  <c r="N53" i="6"/>
  <c r="N36" i="6"/>
  <c r="L57" i="5"/>
  <c r="M57" i="5"/>
  <c r="N57" i="5"/>
  <c r="O57" i="5"/>
  <c r="P57" i="5"/>
  <c r="Q57" i="5"/>
  <c r="R57" i="5"/>
  <c r="S57" i="5"/>
  <c r="T57" i="5"/>
  <c r="U57" i="5"/>
  <c r="V57" i="5"/>
  <c r="K57" i="5"/>
  <c r="M23" i="5" l="1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Y26" i="5"/>
  <c r="Y31" i="5" s="1"/>
  <c r="Y37" i="5" s="1"/>
  <c r="Y44" i="5" s="1"/>
  <c r="Z26" i="5"/>
  <c r="Z31" i="5" s="1"/>
  <c r="Z37" i="5" s="1"/>
  <c r="Z44" i="5" s="1"/>
  <c r="M26" i="5" l="1"/>
  <c r="M31" i="5" s="1"/>
  <c r="N26" i="5"/>
  <c r="N31" i="5" s="1"/>
  <c r="M37" i="5" l="1"/>
  <c r="M44" i="5" s="1"/>
  <c r="N37" i="5"/>
  <c r="N44" i="5" s="1"/>
  <c r="E105" i="5"/>
  <c r="F105" i="5"/>
  <c r="D105" i="5"/>
  <c r="U60" i="5" l="1"/>
  <c r="U66" i="5" s="1"/>
  <c r="V60" i="5"/>
  <c r="V66" i="5" s="1"/>
  <c r="N60" i="5"/>
  <c r="N66" i="5" s="1"/>
  <c r="R60" i="5"/>
  <c r="R66" i="5" s="1"/>
  <c r="K60" i="5"/>
  <c r="K66" i="5" s="1"/>
  <c r="T60" i="5"/>
  <c r="T66" i="5" s="1"/>
  <c r="S60" i="5"/>
  <c r="S66" i="5" s="1"/>
  <c r="Q60" i="5"/>
  <c r="Q66" i="5" s="1"/>
  <c r="P60" i="5"/>
  <c r="P66" i="5" s="1"/>
  <c r="O60" i="5"/>
  <c r="O66" i="5" s="1"/>
  <c r="M60" i="5"/>
  <c r="M66" i="5" s="1"/>
  <c r="L60" i="5"/>
  <c r="L66" i="5" s="1"/>
  <c r="W26" i="5"/>
  <c r="W31" i="5" s="1"/>
  <c r="X26" i="5"/>
  <c r="X31" i="5" s="1"/>
  <c r="O26" i="5"/>
  <c r="O31" i="5" s="1"/>
  <c r="P26" i="5"/>
  <c r="P31" i="5" s="1"/>
  <c r="Q26" i="5"/>
  <c r="Q31" i="5" s="1"/>
  <c r="R26" i="5"/>
  <c r="R31" i="5" s="1"/>
  <c r="S26" i="5"/>
  <c r="S31" i="5" s="1"/>
  <c r="T26" i="5"/>
  <c r="T31" i="5" s="1"/>
  <c r="U26" i="5"/>
  <c r="U31" i="5" s="1"/>
  <c r="V26" i="5"/>
  <c r="V31" i="5" s="1"/>
  <c r="O72" i="5" l="1"/>
  <c r="O83" i="5" s="1"/>
  <c r="K72" i="5"/>
  <c r="P72" i="5"/>
  <c r="P83" i="5" s="1"/>
  <c r="R72" i="5"/>
  <c r="R83" i="5" s="1"/>
  <c r="V72" i="5"/>
  <c r="V83" i="5" s="1"/>
  <c r="L72" i="5"/>
  <c r="L83" i="5" s="1"/>
  <c r="Q72" i="5"/>
  <c r="N72" i="5"/>
  <c r="U72" i="5"/>
  <c r="U83" i="5" s="1"/>
  <c r="T72" i="5"/>
  <c r="M72" i="5"/>
  <c r="M83" i="5" s="1"/>
  <c r="S72" i="5"/>
  <c r="S83" i="5" s="1"/>
  <c r="Q83" i="5" l="1"/>
  <c r="S73" i="5"/>
  <c r="S74" i="5"/>
  <c r="K83" i="5"/>
  <c r="M74" i="5"/>
  <c r="M73" i="5"/>
  <c r="N83" i="5"/>
  <c r="P74" i="5"/>
  <c r="P73" i="5"/>
  <c r="T83" i="5"/>
  <c r="V74" i="5"/>
  <c r="V73" i="5"/>
  <c r="S37" i="5"/>
  <c r="S44" i="5" s="1"/>
  <c r="T37" i="5"/>
  <c r="T44" i="5" s="1"/>
  <c r="O37" i="5"/>
  <c r="O44" i="5" s="1"/>
  <c r="P37" i="5"/>
  <c r="P44" i="5" s="1"/>
  <c r="Q37" i="5"/>
  <c r="Q44" i="5" s="1"/>
  <c r="U37" i="5"/>
  <c r="U44" i="5" s="1"/>
  <c r="X37" i="5"/>
  <c r="X44" i="5" s="1"/>
  <c r="W37" i="5"/>
  <c r="W44" i="5" s="1"/>
  <c r="R37" i="5"/>
  <c r="R44" i="5" s="1"/>
  <c r="V37" i="5"/>
  <c r="V44" i="5" s="1"/>
  <c r="S75" i="5" l="1"/>
  <c r="M75" i="5"/>
  <c r="P75" i="5"/>
  <c r="V75" i="5"/>
</calcChain>
</file>

<file path=xl/sharedStrings.xml><?xml version="1.0" encoding="utf-8"?>
<sst xmlns="http://schemas.openxmlformats.org/spreadsheetml/2006/main" count="521" uniqueCount="114">
  <si>
    <t>Area</t>
  </si>
  <si>
    <t>Stachyose</t>
  </si>
  <si>
    <t>Raffinose</t>
  </si>
  <si>
    <t>Sucrose</t>
  </si>
  <si>
    <t>Glucose</t>
  </si>
  <si>
    <t>Galactose</t>
  </si>
  <si>
    <t>Fructose</t>
  </si>
  <si>
    <t>Raw Data</t>
  </si>
  <si>
    <t>Calculated Concentrations</t>
  </si>
  <si>
    <t>Calculated Log(Concentrations)</t>
  </si>
  <si>
    <t>Log(Area Ratios)</t>
  </si>
  <si>
    <t>Calibration Curve</t>
  </si>
  <si>
    <t>0.1-2</t>
  </si>
  <si>
    <t>0.1-1</t>
  </si>
  <si>
    <t>0.1-3</t>
  </si>
  <si>
    <t>Average</t>
  </si>
  <si>
    <t>STD</t>
  </si>
  <si>
    <t>C-2</t>
  </si>
  <si>
    <t>C-3</t>
  </si>
  <si>
    <t>C-1</t>
  </si>
  <si>
    <t>QC Samples</t>
  </si>
  <si>
    <t>Concn ratio</t>
  </si>
  <si>
    <t>1_1</t>
  </si>
  <si>
    <t>1_2</t>
  </si>
  <si>
    <t>2_1</t>
  </si>
  <si>
    <t>2_2</t>
  </si>
  <si>
    <t>5_1</t>
  </si>
  <si>
    <t>5_2</t>
  </si>
  <si>
    <t>10_1</t>
  </si>
  <si>
    <t>10_2</t>
  </si>
  <si>
    <t>25_1</t>
  </si>
  <si>
    <t>25_2</t>
  </si>
  <si>
    <t>50_1</t>
  </si>
  <si>
    <t>50_2</t>
  </si>
  <si>
    <t>100_1</t>
  </si>
  <si>
    <t>100_2</t>
  </si>
  <si>
    <t>y = 1.0374x - 4.3493</t>
  </si>
  <si>
    <t>y = 1.0527x - 4.4041</t>
  </si>
  <si>
    <t>Thaxtomin</t>
  </si>
  <si>
    <t>nM</t>
  </si>
  <si>
    <t>uM</t>
  </si>
  <si>
    <t>1_3</t>
  </si>
  <si>
    <t>5_3</t>
  </si>
  <si>
    <t>25_3</t>
  </si>
  <si>
    <t>Used repeat data</t>
  </si>
  <si>
    <t xml:space="preserve"> </t>
  </si>
  <si>
    <t>RSD</t>
  </si>
  <si>
    <t>N=4</t>
  </si>
  <si>
    <t>N=3</t>
  </si>
  <si>
    <t>Std-1</t>
  </si>
  <si>
    <t>A-ID-1-CE</t>
  </si>
  <si>
    <t>Std-2</t>
  </si>
  <si>
    <t>A-ID-2-CE</t>
  </si>
  <si>
    <t>Std-3</t>
  </si>
  <si>
    <t>A-ID-3-CE</t>
  </si>
  <si>
    <t>Std-4</t>
  </si>
  <si>
    <t>A-ID-4-CE</t>
  </si>
  <si>
    <t>Std-5</t>
  </si>
  <si>
    <t>A-NY-1-CE</t>
  </si>
  <si>
    <t>A-NY-2-CE</t>
  </si>
  <si>
    <t>A-NY-3-CE</t>
  </si>
  <si>
    <t>A-NY-4-CE</t>
  </si>
  <si>
    <t>A-ME-1-CE</t>
  </si>
  <si>
    <t>A-ME-2-CE</t>
  </si>
  <si>
    <t>A-ME-3-CE</t>
  </si>
  <si>
    <t>A-ME-4-CE</t>
  </si>
  <si>
    <t>B-ID-1-CE</t>
  </si>
  <si>
    <t>B-ID-2-CE</t>
  </si>
  <si>
    <t>B-ID-3-CE</t>
  </si>
  <si>
    <t>B-ID-4-CE</t>
  </si>
  <si>
    <t>B-NY-1-CE</t>
  </si>
  <si>
    <t>B-NY-2-CE</t>
  </si>
  <si>
    <t>B-NY-3-CE</t>
  </si>
  <si>
    <t>B-NY-4-CE</t>
  </si>
  <si>
    <t>B-ME-1-CE</t>
  </si>
  <si>
    <t>B-ME-2-CE</t>
  </si>
  <si>
    <t>B-ME-3-CE</t>
  </si>
  <si>
    <t>B-ME-4-CE</t>
  </si>
  <si>
    <t>A-ID-1-PT</t>
  </si>
  <si>
    <t>A-ID-2-PT</t>
  </si>
  <si>
    <t>A-ID-3-PT</t>
  </si>
  <si>
    <t>A-ID-4-PT</t>
  </si>
  <si>
    <t>A-NY-1-PT</t>
  </si>
  <si>
    <t>A-NY-2-PT</t>
  </si>
  <si>
    <t>A-NY-3-PT</t>
  </si>
  <si>
    <t>A-NY-4-PT</t>
  </si>
  <si>
    <t>A-ME-1-PT</t>
  </si>
  <si>
    <t>A-ME-2-PT</t>
  </si>
  <si>
    <t>A-ME-3-PT</t>
  </si>
  <si>
    <t>A-ME-4-PT</t>
  </si>
  <si>
    <t>B-ID-1-PT</t>
  </si>
  <si>
    <t>B-ID-2-PT</t>
  </si>
  <si>
    <t>B-ID-3-PT</t>
  </si>
  <si>
    <t>B-ID-4-PT</t>
  </si>
  <si>
    <t>B-NY-1-PT</t>
  </si>
  <si>
    <t>B-NY-2-PT</t>
  </si>
  <si>
    <t>B-NY-3-PT</t>
  </si>
  <si>
    <t>B-NY-4-PT</t>
  </si>
  <si>
    <t>B-ME-1-PT</t>
  </si>
  <si>
    <t>B-ME-2-PT</t>
  </si>
  <si>
    <t>B-ME-3-PT</t>
  </si>
  <si>
    <t>B-ME-4-PT</t>
  </si>
  <si>
    <t>Percent Deviation</t>
  </si>
  <si>
    <t>Slope</t>
  </si>
  <si>
    <t>Intercept</t>
  </si>
  <si>
    <t>Concn (X) =( Y-c)/m</t>
  </si>
  <si>
    <t>Log(10)</t>
  </si>
  <si>
    <t>Concn (nM) 10^log</t>
  </si>
  <si>
    <t>Concn (uM)</t>
  </si>
  <si>
    <t>PT samples were diluted 20 times (5 uL+95 uL of MeOH)</t>
  </si>
  <si>
    <t>RSD%</t>
  </si>
  <si>
    <t>QC Samples-Repeat</t>
  </si>
  <si>
    <t>use 1 uM, 5 uM and 25 uM concentrations. 0.1 uM is used for LLOD and LLOQ</t>
  </si>
  <si>
    <t>Average concn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</si>
</sst>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0"/>
    <numFmt numFmtId="166" formatCode="0.0%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165" fontId="0" fillId="0" borderId="0" xfId="0" applyNumberFormat="1" applyAlignment="1">
      <alignment horizontal="right"/>
    </xf>
    <xf numFmtId="166" fontId="0" fillId="0" borderId="0" xfId="1" applyNumberFormat="1" applyFont="1"/>
    <xf numFmtId="11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2" fontId="0" fillId="0" borderId="0" xfId="0" applyNumberFormat="1"/>
    <xf numFmtId="0" fontId="3" fillId="0" borderId="0" xfId="0" applyNumberFormat="1" applyFont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3" fillId="0" borderId="0" xfId="0" applyNumberFormat="1" applyFont="1"/>
    <xf numFmtId="166" fontId="0" fillId="4" borderId="0" xfId="1" applyNumberFormat="1" applyFont="1" applyFill="1"/>
    <xf numFmtId="0" fontId="4" fillId="0" borderId="0" xfId="0" applyFont="1"/>
    <xf numFmtId="0" fontId="0" fillId="2" borderId="0" xfId="0" applyFill="1"/>
    <xf numFmtId="0" fontId="0" fillId="4" borderId="0" xfId="0" applyFill="1"/>
    <xf numFmtId="166" fontId="0" fillId="0" borderId="0" xfId="1" applyNumberFormat="1" applyFont="1" applyFill="1"/>
    <xf numFmtId="2" fontId="0" fillId="4" borderId="0" xfId="0" applyNumberFormat="1" applyFill="1"/>
    <xf numFmtId="0" fontId="3" fillId="0" borderId="0" xfId="0" applyFont="1" applyFill="1"/>
    <xf numFmtId="2" fontId="0" fillId="2" borderId="0" xfId="0" applyNumberFormat="1" applyFill="1"/>
    <xf numFmtId="164" fontId="0" fillId="0" borderId="0" xfId="0" applyNumberFormat="1" applyAlignment="1">
      <alignment horizontal="right"/>
    </xf>
    <xf numFmtId="16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/>
    </xf>
    <xf numFmtId="165" fontId="0" fillId="2" borderId="0" xfId="0" applyNumberForma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164" fontId="3" fillId="0" borderId="0" xfId="0" applyNumberFormat="1" applyFont="1"/>
    <xf numFmtId="0" fontId="2" fillId="0" borderId="0" xfId="0" applyFont="1"/>
    <xf numFmtId="0" fontId="3" fillId="0" borderId="0" xfId="0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2" fontId="6" fillId="0" borderId="0" xfId="0" applyNumberFormat="1" applyFont="1" applyFill="1"/>
    <xf numFmtId="165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Fill="1"/>
    <xf numFmtId="2" fontId="0" fillId="0" borderId="0" xfId="0" applyNumberFormat="1" applyFont="1" applyFill="1"/>
    <xf numFmtId="2" fontId="0" fillId="0" borderId="0" xfId="0" applyNumberFormat="1" applyAlignment="1">
      <alignment horizontal="center"/>
    </xf>
    <xf numFmtId="167" fontId="0" fillId="0" borderId="0" xfId="0" applyNumberFormat="1" applyFill="1"/>
    <xf numFmtId="167" fontId="3" fillId="0" borderId="0" xfId="0" applyNumberFormat="1" applyFont="1" applyFill="1"/>
    <xf numFmtId="16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NumberFormat="1" applyFont="1" applyFill="1" applyAlignment="1">
      <alignment horizontal="left"/>
    </xf>
    <xf numFmtId="0" fontId="3" fillId="4" borderId="0" xfId="0" applyNumberFormat="1" applyFont="1" applyFill="1"/>
    <xf numFmtId="165" fontId="0" fillId="4" borderId="0" xfId="0" applyNumberFormat="1" applyFill="1" applyAlignment="1">
      <alignment horizontal="right"/>
    </xf>
    <xf numFmtId="164" fontId="0" fillId="4" borderId="0" xfId="0" applyNumberFormat="1" applyFill="1"/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Thaxtomin T1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8994488188976381"/>
                  <c:y val="-8.837962962962962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('Log-Log Cal'!$K$23,'Log-Log Cal'!$M$23,'Log-Log Cal'!$O$23,'Log-Log Cal'!$Q$23,'Log-Log Cal'!$S$23,'Log-Log Cal'!$U$23,'Log-Log Cal'!$W$23)</c:f>
              <c:numCache>
                <c:formatCode>General</c:formatCode>
                <c:ptCount val="7"/>
                <c:pt idx="1">
                  <c:v>3</c:v>
                </c:pt>
                <c:pt idx="2">
                  <c:v>3.3010299956639813</c:v>
                </c:pt>
                <c:pt idx="3">
                  <c:v>3.6989700043360187</c:v>
                </c:pt>
                <c:pt idx="4">
                  <c:v>4</c:v>
                </c:pt>
                <c:pt idx="5">
                  <c:v>4.3979400086720375</c:v>
                </c:pt>
                <c:pt idx="6">
                  <c:v>4.6989700043360187</c:v>
                </c:pt>
              </c:numCache>
            </c:numRef>
          </c:xVal>
          <c:yVal>
            <c:numRef>
              <c:f>('Log-Log Cal'!$K$26,'Log-Log Cal'!$M$26,'Log-Log Cal'!$O$26,'Log-Log Cal'!$Q$26,'Log-Log Cal'!$S$26,'Log-Log Cal'!$U$26,'Log-Log Cal'!$W$26)</c:f>
              <c:numCache>
                <c:formatCode>0.0000</c:formatCode>
                <c:ptCount val="7"/>
                <c:pt idx="1">
                  <c:v>-1.2426039712069759</c:v>
                </c:pt>
                <c:pt idx="2">
                  <c:v>-0.92922353715656536</c:v>
                </c:pt>
                <c:pt idx="3">
                  <c:v>-0.50168944621039946</c:v>
                </c:pt>
                <c:pt idx="4">
                  <c:v>-0.19620159201032583</c:v>
                </c:pt>
                <c:pt idx="5">
                  <c:v>0.21997725674462276</c:v>
                </c:pt>
                <c:pt idx="6">
                  <c:v>0.51375015008182356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64-416E-ACE4-CAD30D62C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687968"/>
        <c:axId val="320688360"/>
      </c:scatterChart>
      <c:valAx>
        <c:axId val="32068796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8360"/>
        <c:crosses val="autoZero"/>
        <c:crossBetween val="midCat"/>
      </c:valAx>
      <c:valAx>
        <c:axId val="32068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7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Thaxtomin T2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7605599300087491"/>
                  <c:y val="-6.06018518518518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('Log-Log Cal'!$L$23,'Log-Log Cal'!$N$23,'Log-Log Cal'!$P$23,'Log-Log Cal'!$R$23,'Log-Log Cal'!$T$23,'Log-Log Cal'!$V$23,'Log-Log Cal'!$X$23)</c:f>
              <c:numCache>
                <c:formatCode>General</c:formatCode>
                <c:ptCount val="7"/>
                <c:pt idx="1">
                  <c:v>3</c:v>
                </c:pt>
                <c:pt idx="2">
                  <c:v>3.3010299956639813</c:v>
                </c:pt>
                <c:pt idx="3">
                  <c:v>3.6989700043360187</c:v>
                </c:pt>
                <c:pt idx="4">
                  <c:v>4</c:v>
                </c:pt>
                <c:pt idx="5">
                  <c:v>4.3979400086720375</c:v>
                </c:pt>
                <c:pt idx="6">
                  <c:v>4.6989700043360187</c:v>
                </c:pt>
              </c:numCache>
            </c:numRef>
          </c:xVal>
          <c:yVal>
            <c:numRef>
              <c:f>('Log-Log Cal'!$L$26,'Log-Log Cal'!$N$26,'Log-Log Cal'!$P$26,'Log-Log Cal'!$R$26,'Log-Log Cal'!$T$26,'Log-Log Cal'!$V$26,'Log-Log Cal'!$X$26)</c:f>
              <c:numCache>
                <c:formatCode>0.0000</c:formatCode>
                <c:ptCount val="7"/>
                <c:pt idx="1">
                  <c:v>-1.2510371387438386</c:v>
                </c:pt>
                <c:pt idx="2">
                  <c:v>-0.93255715722361932</c:v>
                </c:pt>
                <c:pt idx="3">
                  <c:v>-0.49552913750558103</c:v>
                </c:pt>
                <c:pt idx="4">
                  <c:v>-0.19334527600813942</c:v>
                </c:pt>
                <c:pt idx="5">
                  <c:v>0.22274247602660083</c:v>
                </c:pt>
                <c:pt idx="6">
                  <c:v>0.53976590318311257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05-4CE0-AB0A-286214291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689144"/>
        <c:axId val="320689536"/>
      </c:scatterChart>
      <c:valAx>
        <c:axId val="32068914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9536"/>
        <c:crosses val="autoZero"/>
        <c:crossBetween val="midCat"/>
      </c:valAx>
      <c:valAx>
        <c:axId val="32068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689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418703</xdr:colOff>
      <xdr:row>3</xdr:row>
      <xdr:rowOff>7538</xdr:rowOff>
    </xdr:from>
    <xdr:to>
      <xdr:col>32</xdr:col>
      <xdr:colOff>418703</xdr:colOff>
      <xdr:row>17</xdr:row>
      <xdr:rowOff>4364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DAB3294-CD7C-42B4-8BD4-BA2731BD3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65484</xdr:colOff>
      <xdr:row>2</xdr:row>
      <xdr:rowOff>209945</xdr:rowOff>
    </xdr:from>
    <xdr:to>
      <xdr:col>39</xdr:col>
      <xdr:colOff>65484</xdr:colOff>
      <xdr:row>16</xdr:row>
      <xdr:rowOff>135333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D625866-6D06-4DBF-B070-BA732DB7A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T371"/>
  <sheetViews>
    <sheetView tabSelected="1" topLeftCell="H49" zoomScale="80" zoomScaleNormal="80" zoomScalePageLayoutView="75" workbookViewId="0">
      <selection activeCell="X61" sqref="X61"/>
    </sheetView>
  </sheetViews>
  <sheetFormatPr defaultColWidth="11.42578125" defaultRowHeight="15" x14ac:dyDescent="0.25"/>
  <cols>
    <col min="3" max="3" width="14.140625" customWidth="1"/>
    <col min="9" max="9" width="14.42578125" bestFit="1" customWidth="1"/>
    <col min="10" max="10" width="15.7109375" customWidth="1"/>
    <col min="12" max="12" width="13" bestFit="1" customWidth="1"/>
    <col min="15" max="15" width="10.42578125" customWidth="1"/>
  </cols>
  <sheetData>
    <row r="2" spans="5:46" x14ac:dyDescent="0.25">
      <c r="O2" t="s">
        <v>11</v>
      </c>
    </row>
    <row r="3" spans="5:46" ht="21" x14ac:dyDescent="0.35">
      <c r="J3" s="4" t="s">
        <v>38</v>
      </c>
      <c r="K3" s="18" t="s">
        <v>7</v>
      </c>
    </row>
    <row r="4" spans="5:46" x14ac:dyDescent="0.25">
      <c r="J4" s="6">
        <v>43438</v>
      </c>
      <c r="K4" s="7"/>
      <c r="L4" s="8" t="s">
        <v>40</v>
      </c>
      <c r="M4" s="39" t="s">
        <v>22</v>
      </c>
      <c r="N4" s="8" t="s">
        <v>23</v>
      </c>
      <c r="O4" s="7" t="s">
        <v>24</v>
      </c>
      <c r="P4" s="8" t="s">
        <v>25</v>
      </c>
      <c r="Q4" s="7" t="s">
        <v>26</v>
      </c>
      <c r="R4" s="8" t="s">
        <v>27</v>
      </c>
      <c r="S4" s="7" t="s">
        <v>28</v>
      </c>
      <c r="T4" s="8" t="s">
        <v>29</v>
      </c>
      <c r="U4" s="27" t="s">
        <v>30</v>
      </c>
      <c r="V4" s="28" t="s">
        <v>31</v>
      </c>
      <c r="W4" s="29" t="s">
        <v>32</v>
      </c>
      <c r="X4" s="29" t="s">
        <v>33</v>
      </c>
      <c r="Y4" t="s">
        <v>34</v>
      </c>
      <c r="Z4" t="s">
        <v>35</v>
      </c>
    </row>
    <row r="5" spans="5:46" x14ac:dyDescent="0.25">
      <c r="J5" s="5"/>
      <c r="K5" s="7"/>
      <c r="L5" s="8"/>
      <c r="M5" s="7" t="s">
        <v>0</v>
      </c>
      <c r="N5" s="8" t="s">
        <v>0</v>
      </c>
      <c r="O5" s="7" t="s">
        <v>0</v>
      </c>
      <c r="P5" s="8" t="s">
        <v>0</v>
      </c>
      <c r="Q5" s="7" t="s">
        <v>0</v>
      </c>
      <c r="R5" s="8" t="s">
        <v>0</v>
      </c>
      <c r="S5" s="7" t="s">
        <v>0</v>
      </c>
      <c r="T5" s="8" t="s">
        <v>0</v>
      </c>
      <c r="U5" s="7" t="s">
        <v>0</v>
      </c>
      <c r="V5" s="8" t="s">
        <v>0</v>
      </c>
      <c r="W5" s="7" t="s">
        <v>0</v>
      </c>
      <c r="X5" s="8" t="s">
        <v>0</v>
      </c>
      <c r="AM5" t="s">
        <v>21</v>
      </c>
    </row>
    <row r="6" spans="5:46" x14ac:dyDescent="0.25">
      <c r="I6" s="11"/>
      <c r="J6" s="13"/>
      <c r="M6">
        <v>5.7200000000000001E-2</v>
      </c>
      <c r="N6">
        <v>5.6099999999999997E-2</v>
      </c>
      <c r="O6">
        <v>0.1177</v>
      </c>
      <c r="P6">
        <v>0.1168</v>
      </c>
      <c r="Q6" s="33">
        <v>0.315</v>
      </c>
      <c r="R6">
        <v>0.31950000000000001</v>
      </c>
      <c r="S6" s="33">
        <v>0.63649999999999995</v>
      </c>
      <c r="T6">
        <v>0.64070000000000005</v>
      </c>
      <c r="U6" s="33">
        <v>1.6595</v>
      </c>
      <c r="V6">
        <v>1.6700999999999999</v>
      </c>
      <c r="W6" s="33">
        <v>3.2639999999999998</v>
      </c>
      <c r="X6">
        <v>3.4655</v>
      </c>
      <c r="Y6" s="33">
        <v>6.8754999999999997</v>
      </c>
      <c r="Z6">
        <v>7.2953999999999999</v>
      </c>
      <c r="AM6" s="13" t="s">
        <v>1</v>
      </c>
      <c r="AT6" s="13"/>
    </row>
    <row r="7" spans="5:46" x14ac:dyDescent="0.25">
      <c r="I7" s="11"/>
      <c r="J7" s="13"/>
      <c r="AM7" s="13" t="s">
        <v>2</v>
      </c>
      <c r="AT7" s="13"/>
    </row>
    <row r="8" spans="5:46" x14ac:dyDescent="0.25">
      <c r="E8" s="1"/>
      <c r="I8" s="11"/>
      <c r="J8" s="13"/>
      <c r="AM8" s="13" t="s">
        <v>3</v>
      </c>
      <c r="AT8" s="13"/>
    </row>
    <row r="9" spans="5:46" x14ac:dyDescent="0.25">
      <c r="E9" s="1"/>
      <c r="I9" s="11"/>
      <c r="J9" s="13"/>
      <c r="AM9" s="13" t="s">
        <v>4</v>
      </c>
      <c r="AT9" s="13"/>
    </row>
    <row r="10" spans="5:46" x14ac:dyDescent="0.25">
      <c r="E10" s="1"/>
      <c r="I10" s="11"/>
      <c r="J10" s="13"/>
      <c r="AM10" s="13" t="s">
        <v>5</v>
      </c>
      <c r="AT10" s="13"/>
    </row>
    <row r="11" spans="5:46" x14ac:dyDescent="0.25">
      <c r="E11" s="1"/>
      <c r="I11" s="11"/>
      <c r="J11" s="13"/>
      <c r="Z11" s="15"/>
      <c r="AM11" s="13" t="s">
        <v>6</v>
      </c>
      <c r="AT11" s="13"/>
    </row>
    <row r="12" spans="5:46" x14ac:dyDescent="0.25">
      <c r="E12" s="1"/>
      <c r="I12" s="10"/>
      <c r="J12" s="1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Z12" s="15"/>
    </row>
    <row r="13" spans="5:46" x14ac:dyDescent="0.25">
      <c r="E13" s="1"/>
      <c r="J13" s="7"/>
      <c r="K13" s="5"/>
      <c r="T13" s="9"/>
    </row>
    <row r="14" spans="5:46" x14ac:dyDescent="0.25">
      <c r="J14" s="7"/>
      <c r="K14" s="5"/>
      <c r="T14" s="9"/>
    </row>
    <row r="15" spans="5:46" ht="21" x14ac:dyDescent="0.35">
      <c r="J15" s="4" t="s">
        <v>38</v>
      </c>
      <c r="K15" s="19"/>
    </row>
    <row r="16" spans="5:46" x14ac:dyDescent="0.25">
      <c r="J16" s="6">
        <v>43438</v>
      </c>
      <c r="K16" s="5"/>
      <c r="L16" s="5" t="s">
        <v>39</v>
      </c>
      <c r="M16">
        <v>1000</v>
      </c>
      <c r="N16">
        <v>1000</v>
      </c>
      <c r="O16">
        <v>2000</v>
      </c>
      <c r="P16">
        <v>2000</v>
      </c>
      <c r="Q16">
        <v>5000</v>
      </c>
      <c r="R16">
        <v>5000</v>
      </c>
      <c r="S16">
        <v>10000</v>
      </c>
      <c r="T16">
        <v>10000</v>
      </c>
      <c r="U16">
        <v>25000</v>
      </c>
      <c r="V16">
        <v>25000</v>
      </c>
      <c r="W16">
        <v>50000</v>
      </c>
      <c r="X16">
        <v>50000</v>
      </c>
      <c r="Y16">
        <v>100000</v>
      </c>
      <c r="Z16">
        <v>100000</v>
      </c>
    </row>
    <row r="17" spans="5:30" x14ac:dyDescent="0.25">
      <c r="E17" s="1"/>
      <c r="K17" s="7"/>
      <c r="L17" s="8"/>
      <c r="M17" s="39" t="s">
        <v>22</v>
      </c>
      <c r="N17" s="8" t="s">
        <v>23</v>
      </c>
      <c r="O17" s="7" t="s">
        <v>24</v>
      </c>
      <c r="P17" s="8" t="s">
        <v>25</v>
      </c>
      <c r="Q17" s="7" t="s">
        <v>26</v>
      </c>
      <c r="R17" s="8" t="s">
        <v>27</v>
      </c>
      <c r="S17" s="7" t="s">
        <v>28</v>
      </c>
      <c r="T17" s="8" t="s">
        <v>29</v>
      </c>
      <c r="U17" s="27" t="s">
        <v>30</v>
      </c>
      <c r="V17" s="28" t="s">
        <v>31</v>
      </c>
      <c r="W17" s="29" t="s">
        <v>32</v>
      </c>
      <c r="X17" s="29" t="s">
        <v>33</v>
      </c>
      <c r="Y17" t="s">
        <v>34</v>
      </c>
      <c r="Z17" t="s">
        <v>35</v>
      </c>
    </row>
    <row r="18" spans="5:30" x14ac:dyDescent="0.25">
      <c r="J18" s="5"/>
      <c r="K18" s="7"/>
      <c r="L18" s="8"/>
      <c r="M18" s="7" t="s">
        <v>0</v>
      </c>
      <c r="N18" s="8" t="s">
        <v>0</v>
      </c>
      <c r="O18" s="7" t="s">
        <v>0</v>
      </c>
      <c r="P18" s="8" t="s">
        <v>0</v>
      </c>
      <c r="Q18" s="7" t="s">
        <v>0</v>
      </c>
      <c r="R18" s="8" t="s">
        <v>0</v>
      </c>
      <c r="S18" s="7" t="s">
        <v>0</v>
      </c>
      <c r="T18" s="8" t="s">
        <v>0</v>
      </c>
      <c r="U18" s="7" t="s">
        <v>0</v>
      </c>
      <c r="V18" s="8" t="s">
        <v>0</v>
      </c>
      <c r="W18" s="7" t="s">
        <v>0</v>
      </c>
      <c r="X18" s="8" t="s">
        <v>0</v>
      </c>
    </row>
    <row r="19" spans="5:30" x14ac:dyDescent="0.25">
      <c r="J19" s="13"/>
      <c r="K19" s="21"/>
      <c r="L19" s="21"/>
      <c r="M19">
        <v>5.7200000000000001E-2</v>
      </c>
      <c r="N19">
        <v>5.6099999999999997E-2</v>
      </c>
      <c r="O19">
        <v>0.1177</v>
      </c>
      <c r="P19">
        <v>0.1168</v>
      </c>
      <c r="Q19" s="33">
        <v>0.315</v>
      </c>
      <c r="R19">
        <v>0.31950000000000001</v>
      </c>
      <c r="S19" s="33">
        <v>0.63649999999999995</v>
      </c>
      <c r="T19">
        <v>0.64070000000000005</v>
      </c>
      <c r="U19" s="33">
        <v>1.6595</v>
      </c>
      <c r="V19">
        <v>1.6700999999999999</v>
      </c>
      <c r="W19" s="33">
        <v>3.2639999999999998</v>
      </c>
      <c r="X19">
        <v>3.4655</v>
      </c>
      <c r="Y19" s="33">
        <v>6.8754999999999997</v>
      </c>
      <c r="Z19">
        <v>7.2953999999999999</v>
      </c>
    </row>
    <row r="20" spans="5:30" x14ac:dyDescent="0.25">
      <c r="J20" s="1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2" spans="5:30" ht="21" x14ac:dyDescent="0.35">
      <c r="J22" s="4" t="s">
        <v>38</v>
      </c>
      <c r="K22" s="19" t="s">
        <v>10</v>
      </c>
    </row>
    <row r="23" spans="5:30" x14ac:dyDescent="0.25">
      <c r="J23" s="6">
        <v>43438</v>
      </c>
      <c r="K23" s="5"/>
      <c r="L23" s="5"/>
      <c r="M23">
        <f t="shared" ref="M23:Z23" si="0">LOG10(M16)</f>
        <v>3</v>
      </c>
      <c r="N23">
        <f t="shared" si="0"/>
        <v>3</v>
      </c>
      <c r="O23">
        <f t="shared" si="0"/>
        <v>3.3010299956639813</v>
      </c>
      <c r="P23">
        <f t="shared" si="0"/>
        <v>3.3010299956639813</v>
      </c>
      <c r="Q23">
        <f t="shared" si="0"/>
        <v>3.6989700043360187</v>
      </c>
      <c r="R23">
        <f t="shared" si="0"/>
        <v>3.6989700043360187</v>
      </c>
      <c r="S23">
        <f t="shared" si="0"/>
        <v>4</v>
      </c>
      <c r="T23">
        <f t="shared" si="0"/>
        <v>4</v>
      </c>
      <c r="U23">
        <f t="shared" si="0"/>
        <v>4.3979400086720375</v>
      </c>
      <c r="V23">
        <f t="shared" si="0"/>
        <v>4.3979400086720375</v>
      </c>
      <c r="W23">
        <f t="shared" si="0"/>
        <v>4.6989700043360187</v>
      </c>
      <c r="X23">
        <f t="shared" si="0"/>
        <v>4.6989700043360187</v>
      </c>
      <c r="Y23">
        <f t="shared" si="0"/>
        <v>5</v>
      </c>
      <c r="Z23">
        <f t="shared" si="0"/>
        <v>5</v>
      </c>
    </row>
    <row r="24" spans="5:30" x14ac:dyDescent="0.25">
      <c r="J24" s="6"/>
      <c r="K24" s="7"/>
      <c r="L24" s="8"/>
      <c r="M24" s="39" t="s">
        <v>22</v>
      </c>
      <c r="N24" s="8" t="s">
        <v>23</v>
      </c>
      <c r="O24" s="7" t="s">
        <v>24</v>
      </c>
      <c r="P24" s="8" t="s">
        <v>25</v>
      </c>
      <c r="Q24" s="7" t="s">
        <v>26</v>
      </c>
      <c r="R24" s="8" t="s">
        <v>27</v>
      </c>
      <c r="S24" s="7" t="s">
        <v>28</v>
      </c>
      <c r="T24" s="8" t="s">
        <v>29</v>
      </c>
      <c r="U24" s="27" t="s">
        <v>30</v>
      </c>
      <c r="V24" s="28" t="s">
        <v>31</v>
      </c>
      <c r="W24" s="29" t="s">
        <v>32</v>
      </c>
      <c r="X24" s="29" t="s">
        <v>33</v>
      </c>
      <c r="Y24" t="s">
        <v>34</v>
      </c>
      <c r="Z24" t="s">
        <v>35</v>
      </c>
    </row>
    <row r="25" spans="5:30" x14ac:dyDescent="0.25">
      <c r="J25" s="5"/>
      <c r="K25" s="7"/>
      <c r="L25" s="8"/>
      <c r="M25" s="7"/>
      <c r="N25" s="8"/>
      <c r="O25" s="7" t="s">
        <v>0</v>
      </c>
      <c r="P25" s="8" t="s">
        <v>0</v>
      </c>
      <c r="Q25" s="7" t="s">
        <v>0</v>
      </c>
      <c r="R25" s="8" t="s">
        <v>0</v>
      </c>
      <c r="S25" s="7" t="s">
        <v>0</v>
      </c>
      <c r="T25" s="8" t="s">
        <v>0</v>
      </c>
      <c r="U25" s="7" t="s">
        <v>0</v>
      </c>
      <c r="V25" s="8" t="s">
        <v>0</v>
      </c>
      <c r="W25" s="7" t="s">
        <v>0</v>
      </c>
      <c r="X25" s="8" t="s">
        <v>0</v>
      </c>
    </row>
    <row r="26" spans="5:30" x14ac:dyDescent="0.25">
      <c r="J26" s="13"/>
      <c r="K26" s="21"/>
      <c r="L26" s="21"/>
      <c r="M26" s="21">
        <f t="shared" ref="M26:Z26" si="1">LOG10(M19)</f>
        <v>-1.2426039712069759</v>
      </c>
      <c r="N26" s="21">
        <f t="shared" si="1"/>
        <v>-1.2510371387438386</v>
      </c>
      <c r="O26" s="21">
        <f t="shared" si="1"/>
        <v>-0.92922353715656536</v>
      </c>
      <c r="P26" s="21">
        <f t="shared" si="1"/>
        <v>-0.93255715722361932</v>
      </c>
      <c r="Q26" s="21">
        <f t="shared" si="1"/>
        <v>-0.50168944621039946</v>
      </c>
      <c r="R26" s="21">
        <f t="shared" si="1"/>
        <v>-0.49552913750558103</v>
      </c>
      <c r="S26" s="21">
        <f t="shared" si="1"/>
        <v>-0.19620159201032583</v>
      </c>
      <c r="T26" s="21">
        <f t="shared" si="1"/>
        <v>-0.19334527600813942</v>
      </c>
      <c r="U26" s="21">
        <f t="shared" si="1"/>
        <v>0.21997725674462276</v>
      </c>
      <c r="V26" s="21">
        <f t="shared" si="1"/>
        <v>0.22274247602660083</v>
      </c>
      <c r="W26" s="21">
        <f t="shared" si="1"/>
        <v>0.51375015008182356</v>
      </c>
      <c r="X26" s="21">
        <f t="shared" si="1"/>
        <v>0.53976590318311257</v>
      </c>
      <c r="Y26" s="21">
        <f t="shared" si="1"/>
        <v>0.83730428640703791</v>
      </c>
      <c r="Z26" s="21">
        <f t="shared" si="1"/>
        <v>0.86304910884499908</v>
      </c>
    </row>
    <row r="27" spans="5:30" x14ac:dyDescent="0.25">
      <c r="AA27" s="78">
        <v>1</v>
      </c>
      <c r="AB27" s="78"/>
      <c r="AC27" s="78">
        <v>2</v>
      </c>
      <c r="AD27" s="78"/>
    </row>
    <row r="28" spans="5:30" ht="21" x14ac:dyDescent="0.35">
      <c r="J28" s="4" t="s">
        <v>38</v>
      </c>
      <c r="K28" s="18" t="s">
        <v>9</v>
      </c>
      <c r="AA28" s="40" t="s">
        <v>36</v>
      </c>
      <c r="AC28" s="40" t="s">
        <v>37</v>
      </c>
    </row>
    <row r="29" spans="5:30" x14ac:dyDescent="0.25">
      <c r="J29" s="6">
        <v>43438</v>
      </c>
      <c r="K29" s="7"/>
      <c r="L29" s="8"/>
      <c r="M29" s="39" t="s">
        <v>22</v>
      </c>
      <c r="N29" s="8" t="s">
        <v>23</v>
      </c>
      <c r="O29" s="7" t="s">
        <v>24</v>
      </c>
      <c r="P29" s="8" t="s">
        <v>25</v>
      </c>
      <c r="Q29" s="7" t="s">
        <v>26</v>
      </c>
      <c r="R29" s="8" t="s">
        <v>27</v>
      </c>
      <c r="S29" s="7" t="s">
        <v>28</v>
      </c>
      <c r="T29" s="8" t="s">
        <v>29</v>
      </c>
      <c r="U29" s="27" t="s">
        <v>30</v>
      </c>
      <c r="V29" s="28" t="s">
        <v>31</v>
      </c>
      <c r="W29" s="29" t="s">
        <v>32</v>
      </c>
      <c r="X29" s="29" t="s">
        <v>33</v>
      </c>
      <c r="Y29" t="s">
        <v>34</v>
      </c>
      <c r="Z29" t="s">
        <v>35</v>
      </c>
    </row>
    <row r="30" spans="5:30" x14ac:dyDescent="0.25">
      <c r="J30" s="5"/>
      <c r="K30" s="7"/>
      <c r="L30" s="8"/>
      <c r="M30" s="7"/>
      <c r="N30" s="8"/>
      <c r="O30" s="12" t="s">
        <v>0</v>
      </c>
      <c r="P30" s="8" t="s">
        <v>0</v>
      </c>
      <c r="Q30" s="7" t="s">
        <v>0</v>
      </c>
      <c r="R30" s="8" t="s">
        <v>0</v>
      </c>
      <c r="S30" s="7" t="s">
        <v>0</v>
      </c>
      <c r="T30" s="8" t="s">
        <v>0</v>
      </c>
      <c r="U30" s="7" t="s">
        <v>0</v>
      </c>
      <c r="V30" s="16" t="s">
        <v>0</v>
      </c>
      <c r="W30" s="7" t="s">
        <v>0</v>
      </c>
      <c r="X30" s="8" t="s">
        <v>0</v>
      </c>
    </row>
    <row r="31" spans="5:30" x14ac:dyDescent="0.25">
      <c r="J31" s="13"/>
      <c r="K31" s="2"/>
      <c r="L31" s="2"/>
      <c r="M31" s="2">
        <f>((M26+4.3493 )/1.0374)</f>
        <v>2.9946944561336264</v>
      </c>
      <c r="N31" s="2">
        <f>((N26+4.4041)/1.0527)</f>
        <v>2.9952150292164537</v>
      </c>
      <c r="O31" s="2">
        <f>((O26+4.3493 )/1.0374)</f>
        <v>3.2967770029337138</v>
      </c>
      <c r="P31" s="2">
        <f>((P26+4.4041)/1.0527)</f>
        <v>3.2977513468000197</v>
      </c>
      <c r="Q31" s="2">
        <f>((Q26+4.3493 )/1.0374)</f>
        <v>3.7088977769323312</v>
      </c>
      <c r="R31" s="2">
        <f>((R26+4.4041)/1.0527)</f>
        <v>3.7129009808059457</v>
      </c>
      <c r="S31" s="2">
        <f>((S26+4.3493 )/1.0374)</f>
        <v>4.0033722845475941</v>
      </c>
      <c r="T31" s="2">
        <f>((T26+4.4041)/1.0527)</f>
        <v>3.9999569905878789</v>
      </c>
      <c r="U31" s="2">
        <f>((U26+4.3493 )/1.0374)</f>
        <v>4.4045471917723376</v>
      </c>
      <c r="V31" s="2">
        <f>((V26+4.4041)/1.0527)</f>
        <v>4.3952146632721574</v>
      </c>
      <c r="W31" s="2">
        <f>((W26+4.3493 )/1.0374)</f>
        <v>4.687729082400061</v>
      </c>
      <c r="X31" s="2">
        <f>((X26+4.4041)/1.0527)</f>
        <v>4.6963673441465872</v>
      </c>
      <c r="Y31">
        <f>((Y26+4.3493 )/1.0374)</f>
        <v>4.9996185525419685</v>
      </c>
      <c r="Z31">
        <f>((Z26+4.4041)/1.0527)</f>
        <v>5.0034664280849235</v>
      </c>
    </row>
    <row r="32" spans="5:30" x14ac:dyDescent="0.25">
      <c r="J32" s="13"/>
      <c r="K32" s="2"/>
      <c r="L32" s="2"/>
      <c r="M32" s="2"/>
      <c r="N32" s="38"/>
      <c r="O32" s="2"/>
      <c r="P32" s="38"/>
      <c r="Q32" s="2"/>
      <c r="R32" s="38"/>
      <c r="S32" s="2"/>
      <c r="T32" s="38"/>
      <c r="U32" s="2"/>
      <c r="V32" s="38"/>
      <c r="W32" s="2"/>
      <c r="X32" s="38"/>
    </row>
    <row r="33" spans="10:31" x14ac:dyDescent="0.25">
      <c r="J33" s="13"/>
    </row>
    <row r="34" spans="10:31" ht="21" x14ac:dyDescent="0.35">
      <c r="J34" s="4" t="s">
        <v>38</v>
      </c>
      <c r="K34" s="18" t="s">
        <v>8</v>
      </c>
    </row>
    <row r="35" spans="10:31" x14ac:dyDescent="0.25">
      <c r="J35" s="6">
        <v>43438</v>
      </c>
      <c r="K35" s="7"/>
      <c r="L35" s="8" t="s">
        <v>40</v>
      </c>
      <c r="M35" s="39" t="s">
        <v>22</v>
      </c>
      <c r="N35" s="8" t="s">
        <v>23</v>
      </c>
      <c r="O35" s="7" t="s">
        <v>24</v>
      </c>
      <c r="P35" s="8" t="s">
        <v>25</v>
      </c>
      <c r="Q35" s="7" t="s">
        <v>26</v>
      </c>
      <c r="R35" s="8" t="s">
        <v>27</v>
      </c>
      <c r="S35" s="7" t="s">
        <v>28</v>
      </c>
      <c r="T35" s="8" t="s">
        <v>29</v>
      </c>
      <c r="U35" s="27" t="s">
        <v>30</v>
      </c>
      <c r="V35" s="28" t="s">
        <v>31</v>
      </c>
      <c r="W35" s="29" t="s">
        <v>32</v>
      </c>
      <c r="X35" s="29" t="s">
        <v>33</v>
      </c>
      <c r="Y35" t="s">
        <v>34</v>
      </c>
      <c r="Z35" t="s">
        <v>35</v>
      </c>
    </row>
    <row r="36" spans="10:31" x14ac:dyDescent="0.25">
      <c r="J36" s="5"/>
      <c r="K36" s="7"/>
      <c r="L36" s="8"/>
      <c r="M36" s="7"/>
      <c r="N36" s="8"/>
      <c r="O36" s="12" t="s">
        <v>0</v>
      </c>
      <c r="P36" s="8" t="s">
        <v>0</v>
      </c>
      <c r="Q36" s="7" t="s">
        <v>0</v>
      </c>
      <c r="R36" s="8" t="s">
        <v>0</v>
      </c>
      <c r="S36" s="7" t="s">
        <v>0</v>
      </c>
      <c r="T36" s="8" t="s">
        <v>0</v>
      </c>
      <c r="U36" s="7" t="s">
        <v>0</v>
      </c>
      <c r="V36" s="16" t="s">
        <v>0</v>
      </c>
      <c r="W36" s="7" t="s">
        <v>0</v>
      </c>
      <c r="X36" s="8" t="s">
        <v>0</v>
      </c>
    </row>
    <row r="37" spans="10:31" x14ac:dyDescent="0.25">
      <c r="J37" s="13"/>
      <c r="K37" s="2"/>
      <c r="L37" s="2"/>
      <c r="M37" s="2">
        <f t="shared" ref="M37:Z37" si="2">(10^M31)/1000</f>
        <v>0.98785785186386066</v>
      </c>
      <c r="N37" s="2">
        <f t="shared" si="2"/>
        <v>0.98904267128874768</v>
      </c>
      <c r="O37" s="2">
        <f t="shared" si="2"/>
        <v>1.9805098328480146</v>
      </c>
      <c r="P37" s="2">
        <f t="shared" si="2"/>
        <v>1.9849581138085566</v>
      </c>
      <c r="Q37" s="2">
        <f t="shared" si="2"/>
        <v>5.1156141141848392</v>
      </c>
      <c r="R37" s="2">
        <f t="shared" si="2"/>
        <v>5.1629863969951861</v>
      </c>
      <c r="S37" s="2">
        <f t="shared" si="2"/>
        <v>10.077951977076479</v>
      </c>
      <c r="T37" s="2">
        <f t="shared" si="2"/>
        <v>9.999009720723814</v>
      </c>
      <c r="U37" s="2">
        <f t="shared" si="2"/>
        <v>25.383247931469626</v>
      </c>
      <c r="V37" s="2">
        <f t="shared" si="2"/>
        <v>24.843607728265045</v>
      </c>
      <c r="W37" s="2">
        <f t="shared" si="2"/>
        <v>48.72244593914499</v>
      </c>
      <c r="X37" s="2">
        <f t="shared" si="2"/>
        <v>49.701253736644261</v>
      </c>
      <c r="Y37" s="2">
        <f t="shared" si="2"/>
        <v>99.91220703752974</v>
      </c>
      <c r="Z37" s="2">
        <f t="shared" si="2"/>
        <v>100.80136846858778</v>
      </c>
    </row>
    <row r="38" spans="10:31" x14ac:dyDescent="0.25"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0:31" x14ac:dyDescent="0.25">
      <c r="J39" s="1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0:31" ht="21" x14ac:dyDescent="0.35">
      <c r="J40" s="4" t="s">
        <v>38</v>
      </c>
      <c r="K40" s="20" t="s">
        <v>102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0:31" x14ac:dyDescent="0.25">
      <c r="J41" s="6">
        <v>43438</v>
      </c>
      <c r="K41" s="5"/>
      <c r="L41" s="5"/>
      <c r="M41">
        <v>1</v>
      </c>
      <c r="N41">
        <v>1</v>
      </c>
      <c r="O41">
        <v>2</v>
      </c>
      <c r="P41">
        <v>2</v>
      </c>
      <c r="Q41">
        <v>5</v>
      </c>
      <c r="R41">
        <v>5</v>
      </c>
      <c r="S41">
        <v>10</v>
      </c>
      <c r="T41">
        <v>10</v>
      </c>
      <c r="U41">
        <v>25</v>
      </c>
      <c r="V41">
        <v>25</v>
      </c>
      <c r="W41">
        <v>50</v>
      </c>
      <c r="X41">
        <v>50</v>
      </c>
      <c r="Y41">
        <v>100</v>
      </c>
      <c r="Z41">
        <v>100</v>
      </c>
    </row>
    <row r="42" spans="10:31" x14ac:dyDescent="0.25">
      <c r="K42" s="7"/>
      <c r="L42" s="8" t="s">
        <v>40</v>
      </c>
      <c r="M42" s="39" t="s">
        <v>22</v>
      </c>
      <c r="N42" s="8" t="s">
        <v>23</v>
      </c>
      <c r="O42" s="7" t="s">
        <v>24</v>
      </c>
      <c r="P42" s="8" t="s">
        <v>25</v>
      </c>
      <c r="Q42" s="7" t="s">
        <v>26</v>
      </c>
      <c r="R42" s="8" t="s">
        <v>27</v>
      </c>
      <c r="S42" s="7" t="s">
        <v>28</v>
      </c>
      <c r="T42" s="8" t="s">
        <v>29</v>
      </c>
      <c r="U42" s="27" t="s">
        <v>30</v>
      </c>
      <c r="V42" s="28" t="s">
        <v>31</v>
      </c>
      <c r="W42" s="29" t="s">
        <v>32</v>
      </c>
      <c r="X42" s="29" t="s">
        <v>33</v>
      </c>
      <c r="Y42" t="s">
        <v>34</v>
      </c>
      <c r="Z42" t="s">
        <v>35</v>
      </c>
    </row>
    <row r="43" spans="10:31" x14ac:dyDescent="0.25">
      <c r="J43" s="5"/>
      <c r="K43" s="7"/>
      <c r="L43" s="8"/>
      <c r="M43" s="7"/>
      <c r="N43" s="8"/>
      <c r="O43" s="12" t="s">
        <v>0</v>
      </c>
      <c r="P43" s="8" t="s">
        <v>0</v>
      </c>
      <c r="Q43" s="7" t="s">
        <v>0</v>
      </c>
      <c r="R43" s="8" t="s">
        <v>0</v>
      </c>
      <c r="S43" s="7" t="s">
        <v>0</v>
      </c>
      <c r="T43" s="8" t="s">
        <v>0</v>
      </c>
      <c r="U43" s="7" t="s">
        <v>0</v>
      </c>
      <c r="V43" s="16" t="s">
        <v>0</v>
      </c>
      <c r="W43" s="7" t="s">
        <v>0</v>
      </c>
      <c r="X43" s="8" t="s">
        <v>0</v>
      </c>
    </row>
    <row r="44" spans="10:31" x14ac:dyDescent="0.25">
      <c r="J44" s="13"/>
      <c r="K44" s="22"/>
      <c r="L44" s="22"/>
      <c r="M44" s="22">
        <f>(M37-M41)/M41</f>
        <v>-1.2142148136139341E-2</v>
      </c>
      <c r="N44" s="22">
        <f t="shared" ref="N44:Z44" si="3">(N37-N$41)/N$41</f>
        <v>-1.0957328711252323E-2</v>
      </c>
      <c r="O44" s="22">
        <f t="shared" si="3"/>
        <v>-9.7450835759926857E-3</v>
      </c>
      <c r="P44" s="22">
        <f t="shared" si="3"/>
        <v>-7.5209430957217105E-3</v>
      </c>
      <c r="Q44" s="22">
        <f t="shared" si="3"/>
        <v>2.312282283696785E-2</v>
      </c>
      <c r="R44" s="22">
        <f t="shared" si="3"/>
        <v>3.2597279399037227E-2</v>
      </c>
      <c r="S44" s="22">
        <f t="shared" si="3"/>
        <v>7.7951977076478936E-3</v>
      </c>
      <c r="T44" s="22">
        <f t="shared" si="3"/>
        <v>-9.9027927618600137E-5</v>
      </c>
      <c r="U44" s="22">
        <f t="shared" si="3"/>
        <v>1.532991725878503E-2</v>
      </c>
      <c r="V44" s="22">
        <f t="shared" si="3"/>
        <v>-6.2556908693981936E-3</v>
      </c>
      <c r="W44" s="22">
        <f t="shared" si="3"/>
        <v>-2.5551081217100206E-2</v>
      </c>
      <c r="X44" s="22">
        <f t="shared" si="3"/>
        <v>-5.9749252671147703E-3</v>
      </c>
      <c r="Y44" s="22">
        <f t="shared" si="3"/>
        <v>-8.7792962470260253E-4</v>
      </c>
      <c r="Z44" s="22">
        <f t="shared" si="3"/>
        <v>8.0136846858778199E-3</v>
      </c>
    </row>
    <row r="46" spans="10:31" ht="21" x14ac:dyDescent="0.35">
      <c r="O46" s="46" t="s">
        <v>20</v>
      </c>
      <c r="AD46" s="46" t="s">
        <v>111</v>
      </c>
    </row>
    <row r="47" spans="10:31" x14ac:dyDescent="0.25">
      <c r="J47" s="7"/>
      <c r="P47" s="9"/>
      <c r="Q47" t="s">
        <v>112</v>
      </c>
      <c r="Y47" s="7"/>
      <c r="AE47" s="9"/>
    </row>
    <row r="48" spans="10:31" ht="21" x14ac:dyDescent="0.35">
      <c r="J48" s="4" t="s">
        <v>38</v>
      </c>
      <c r="Y48" s="4" t="s">
        <v>38</v>
      </c>
    </row>
    <row r="49" spans="10:37" x14ac:dyDescent="0.25">
      <c r="J49" s="6">
        <v>43438</v>
      </c>
      <c r="K49">
        <v>100</v>
      </c>
      <c r="L49">
        <v>100</v>
      </c>
      <c r="M49">
        <v>100</v>
      </c>
      <c r="N49" s="33">
        <v>1000</v>
      </c>
      <c r="O49" s="33">
        <v>1000</v>
      </c>
      <c r="P49" s="33">
        <v>1000</v>
      </c>
      <c r="Q49" s="33">
        <v>5000</v>
      </c>
      <c r="R49" s="33">
        <v>5000</v>
      </c>
      <c r="S49" s="33">
        <v>5000</v>
      </c>
      <c r="T49" s="33">
        <v>25000</v>
      </c>
      <c r="U49" s="33">
        <v>25000</v>
      </c>
      <c r="V49" s="33">
        <v>25000</v>
      </c>
      <c r="W49" s="33"/>
      <c r="Y49" s="6">
        <v>43438</v>
      </c>
      <c r="Z49">
        <v>100</v>
      </c>
      <c r="AA49">
        <v>100</v>
      </c>
      <c r="AB49">
        <v>100</v>
      </c>
      <c r="AC49" s="33">
        <v>1000</v>
      </c>
      <c r="AD49" s="33">
        <v>1000</v>
      </c>
      <c r="AE49" s="33">
        <v>1000</v>
      </c>
      <c r="AF49" s="33">
        <v>5000</v>
      </c>
      <c r="AG49" s="33">
        <v>5000</v>
      </c>
      <c r="AH49" s="33">
        <v>5000</v>
      </c>
      <c r="AI49" s="33">
        <v>25000</v>
      </c>
      <c r="AJ49" s="33">
        <v>25000</v>
      </c>
      <c r="AK49" s="33">
        <v>25000</v>
      </c>
    </row>
    <row r="50" spans="10:37" x14ac:dyDescent="0.25">
      <c r="K50" s="7" t="s">
        <v>13</v>
      </c>
      <c r="L50" s="8" t="s">
        <v>12</v>
      </c>
      <c r="M50" s="7" t="s">
        <v>14</v>
      </c>
      <c r="N50" s="63" t="s">
        <v>22</v>
      </c>
      <c r="O50" s="63" t="s">
        <v>23</v>
      </c>
      <c r="P50" s="63" t="s">
        <v>41</v>
      </c>
      <c r="Q50" s="64" t="s">
        <v>26</v>
      </c>
      <c r="R50" s="64" t="s">
        <v>27</v>
      </c>
      <c r="S50" s="65" t="s">
        <v>42</v>
      </c>
      <c r="T50" s="65" t="s">
        <v>30</v>
      </c>
      <c r="U50" s="66" t="s">
        <v>31</v>
      </c>
      <c r="V50" s="66" t="s">
        <v>43</v>
      </c>
      <c r="W50" s="33"/>
      <c r="Z50" s="7" t="s">
        <v>13</v>
      </c>
      <c r="AA50" s="8" t="s">
        <v>12</v>
      </c>
      <c r="AB50" s="7" t="s">
        <v>14</v>
      </c>
      <c r="AC50" s="63" t="s">
        <v>22</v>
      </c>
      <c r="AD50" s="63" t="s">
        <v>23</v>
      </c>
      <c r="AE50" s="63" t="s">
        <v>41</v>
      </c>
      <c r="AF50" s="64" t="s">
        <v>26</v>
      </c>
      <c r="AG50" s="64" t="s">
        <v>27</v>
      </c>
      <c r="AH50" s="65" t="s">
        <v>42</v>
      </c>
      <c r="AI50" s="65" t="s">
        <v>30</v>
      </c>
      <c r="AJ50" s="66" t="s">
        <v>31</v>
      </c>
      <c r="AK50" s="66" t="s">
        <v>43</v>
      </c>
    </row>
    <row r="51" spans="10:37" x14ac:dyDescent="0.25">
      <c r="J51" s="5"/>
      <c r="K51" s="7" t="s">
        <v>0</v>
      </c>
      <c r="L51" s="8" t="s">
        <v>0</v>
      </c>
      <c r="M51" s="7" t="s">
        <v>0</v>
      </c>
      <c r="N51" s="64" t="s">
        <v>0</v>
      </c>
      <c r="O51" s="64" t="s">
        <v>0</v>
      </c>
      <c r="P51" s="64" t="s">
        <v>0</v>
      </c>
      <c r="Q51" s="64" t="s">
        <v>0</v>
      </c>
      <c r="R51" s="64" t="s">
        <v>0</v>
      </c>
      <c r="S51" s="64" t="s">
        <v>0</v>
      </c>
      <c r="T51" s="64" t="s">
        <v>0</v>
      </c>
      <c r="U51" s="64" t="s">
        <v>0</v>
      </c>
      <c r="V51" s="64" t="s">
        <v>0</v>
      </c>
      <c r="W51" s="33"/>
      <c r="Y51" s="5"/>
      <c r="Z51" s="7" t="s">
        <v>0</v>
      </c>
      <c r="AA51" s="8" t="s">
        <v>0</v>
      </c>
      <c r="AB51" s="7" t="s">
        <v>0</v>
      </c>
      <c r="AC51" s="64" t="s">
        <v>0</v>
      </c>
      <c r="AD51" s="64" t="s">
        <v>0</v>
      </c>
      <c r="AE51" s="64" t="s">
        <v>0</v>
      </c>
      <c r="AF51" s="64" t="s">
        <v>0</v>
      </c>
      <c r="AG51" s="64" t="s">
        <v>0</v>
      </c>
      <c r="AH51" s="64" t="s">
        <v>0</v>
      </c>
      <c r="AI51" s="64" t="s">
        <v>0</v>
      </c>
      <c r="AJ51" s="64" t="s">
        <v>0</v>
      </c>
      <c r="AK51" s="64" t="s">
        <v>0</v>
      </c>
    </row>
    <row r="52" spans="10:37" x14ac:dyDescent="0.25">
      <c r="J52" s="13"/>
      <c r="K52">
        <v>5.8999999999999999E-3</v>
      </c>
      <c r="L52">
        <v>7.4999999999999997E-3</v>
      </c>
      <c r="M52">
        <v>3.3E-3</v>
      </c>
      <c r="N52" s="33">
        <v>5.7200000000000001E-2</v>
      </c>
      <c r="O52" s="33">
        <v>5.5899999999999998E-2</v>
      </c>
      <c r="P52" s="33">
        <v>6.0100000000000001E-2</v>
      </c>
      <c r="Q52" s="33">
        <v>0.31630000000000003</v>
      </c>
      <c r="R52" s="33">
        <v>0.315</v>
      </c>
      <c r="S52" s="33">
        <v>0.31540000000000001</v>
      </c>
      <c r="T52" s="33">
        <v>1.7869999999999999</v>
      </c>
      <c r="U52" s="33">
        <v>1.6384000000000001</v>
      </c>
      <c r="V52" s="32">
        <v>1.5842000000000001</v>
      </c>
      <c r="W52" s="33"/>
      <c r="Y52" s="13"/>
      <c r="Z52">
        <v>3.8E-3</v>
      </c>
      <c r="AA52">
        <v>5.1999999999999998E-3</v>
      </c>
      <c r="AB52">
        <v>5.4000000000000003E-3</v>
      </c>
      <c r="AC52" s="33">
        <v>5.9299999999999999E-2</v>
      </c>
      <c r="AD52" s="33">
        <v>5.8700000000000002E-2</v>
      </c>
      <c r="AE52" s="33">
        <v>6.2600000000000003E-2</v>
      </c>
      <c r="AF52" s="33">
        <v>0.33210000000000001</v>
      </c>
      <c r="AG52" s="33">
        <v>0.31440000000000001</v>
      </c>
      <c r="AH52" s="33">
        <v>0.318</v>
      </c>
      <c r="AI52" s="33">
        <v>1.8236000000000001</v>
      </c>
      <c r="AJ52" s="33">
        <v>1.6163000000000001</v>
      </c>
      <c r="AK52" s="33">
        <v>1.5842000000000001</v>
      </c>
    </row>
    <row r="53" spans="10:37" x14ac:dyDescent="0.25">
      <c r="J53" s="13"/>
      <c r="K53" s="21"/>
      <c r="L53" s="21"/>
      <c r="M53" s="21"/>
      <c r="N53" s="67"/>
      <c r="O53" s="67"/>
      <c r="P53" s="67"/>
      <c r="Q53" s="67"/>
      <c r="R53" s="67"/>
      <c r="S53" s="67"/>
      <c r="T53" s="67"/>
      <c r="U53" s="67"/>
      <c r="V53" s="67"/>
      <c r="W53" s="33"/>
      <c r="Y53" s="13"/>
      <c r="Z53" s="21"/>
      <c r="AA53" s="21"/>
      <c r="AB53" s="21"/>
      <c r="AC53" s="67"/>
      <c r="AD53" s="67"/>
      <c r="AE53" s="67"/>
      <c r="AF53" s="67"/>
      <c r="AG53" s="67"/>
      <c r="AH53" s="67"/>
      <c r="AI53" s="67"/>
      <c r="AJ53" s="67"/>
      <c r="AK53" s="67"/>
    </row>
    <row r="54" spans="10:37" x14ac:dyDescent="0.25">
      <c r="J54" s="13"/>
      <c r="M54" s="42"/>
      <c r="N54" s="67"/>
      <c r="O54" s="67" t="s">
        <v>44</v>
      </c>
      <c r="P54" s="67"/>
      <c r="Q54" s="67"/>
      <c r="R54" s="67"/>
      <c r="S54" s="67"/>
      <c r="T54" s="67"/>
      <c r="U54" s="67"/>
      <c r="V54" s="67"/>
      <c r="W54" s="33"/>
      <c r="Y54" s="13"/>
      <c r="AB54" s="42"/>
      <c r="AC54" s="67"/>
      <c r="AD54" s="67" t="s">
        <v>44</v>
      </c>
      <c r="AE54" s="67"/>
      <c r="AF54" s="67"/>
      <c r="AG54" s="67"/>
      <c r="AH54" s="67"/>
      <c r="AI54" s="67"/>
      <c r="AJ54" s="67"/>
      <c r="AK54" s="67"/>
    </row>
    <row r="55" spans="10:37" x14ac:dyDescent="0.25">
      <c r="N55" s="33"/>
      <c r="O55" s="33"/>
      <c r="P55" s="33"/>
      <c r="Q55" s="33"/>
      <c r="R55" s="33"/>
      <c r="S55" s="33"/>
      <c r="T55" s="33"/>
      <c r="U55" s="33"/>
      <c r="V55" s="33"/>
      <c r="W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0:37" ht="21" x14ac:dyDescent="0.35">
      <c r="J56" s="4"/>
      <c r="N56" s="33"/>
      <c r="O56" s="33"/>
      <c r="P56" s="33"/>
      <c r="Q56" s="33"/>
      <c r="R56" s="33"/>
      <c r="S56" s="33"/>
      <c r="T56" s="33"/>
      <c r="U56" s="33"/>
      <c r="V56" s="33"/>
      <c r="W56" s="33"/>
      <c r="Y56" s="4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0:37" ht="21" x14ac:dyDescent="0.35">
      <c r="J57" s="4" t="s">
        <v>38</v>
      </c>
      <c r="K57">
        <f>LOG10(K49)</f>
        <v>2</v>
      </c>
      <c r="L57">
        <f t="shared" ref="L57:V57" si="4">LOG10(L49)</f>
        <v>2</v>
      </c>
      <c r="M57">
        <f t="shared" si="4"/>
        <v>2</v>
      </c>
      <c r="N57" s="33">
        <f t="shared" si="4"/>
        <v>3</v>
      </c>
      <c r="O57" s="33">
        <f t="shared" si="4"/>
        <v>3</v>
      </c>
      <c r="P57" s="33">
        <f t="shared" si="4"/>
        <v>3</v>
      </c>
      <c r="Q57" s="33">
        <f t="shared" si="4"/>
        <v>3.6989700043360187</v>
      </c>
      <c r="R57" s="33">
        <f t="shared" si="4"/>
        <v>3.6989700043360187</v>
      </c>
      <c r="S57" s="33">
        <f t="shared" si="4"/>
        <v>3.6989700043360187</v>
      </c>
      <c r="T57" s="33">
        <f t="shared" si="4"/>
        <v>4.3979400086720375</v>
      </c>
      <c r="U57" s="33">
        <f t="shared" si="4"/>
        <v>4.3979400086720375</v>
      </c>
      <c r="V57" s="33">
        <f t="shared" si="4"/>
        <v>4.3979400086720375</v>
      </c>
      <c r="W57" s="33"/>
      <c r="Y57" s="4" t="s">
        <v>38</v>
      </c>
      <c r="Z57">
        <f>LOG10(Z49)</f>
        <v>2</v>
      </c>
      <c r="AA57">
        <f t="shared" ref="AA57:AK57" si="5">LOG10(AA49)</f>
        <v>2</v>
      </c>
      <c r="AB57">
        <f t="shared" si="5"/>
        <v>2</v>
      </c>
      <c r="AC57" s="33">
        <f t="shared" si="5"/>
        <v>3</v>
      </c>
      <c r="AD57" s="33">
        <f t="shared" si="5"/>
        <v>3</v>
      </c>
      <c r="AE57" s="33">
        <f t="shared" si="5"/>
        <v>3</v>
      </c>
      <c r="AF57" s="33">
        <f t="shared" si="5"/>
        <v>3.6989700043360187</v>
      </c>
      <c r="AG57" s="33">
        <f t="shared" si="5"/>
        <v>3.6989700043360187</v>
      </c>
      <c r="AH57" s="33">
        <f t="shared" si="5"/>
        <v>3.6989700043360187</v>
      </c>
      <c r="AI57" s="33">
        <f t="shared" si="5"/>
        <v>4.3979400086720375</v>
      </c>
      <c r="AJ57" s="33">
        <f t="shared" si="5"/>
        <v>4.3979400086720375</v>
      </c>
      <c r="AK57" s="33">
        <f t="shared" si="5"/>
        <v>4.3979400086720375</v>
      </c>
    </row>
    <row r="58" spans="10:37" x14ac:dyDescent="0.25">
      <c r="J58" s="6">
        <v>43438</v>
      </c>
      <c r="K58" s="7" t="s">
        <v>13</v>
      </c>
      <c r="L58" s="8" t="s">
        <v>12</v>
      </c>
      <c r="M58" s="7" t="s">
        <v>14</v>
      </c>
      <c r="N58" s="63" t="s">
        <v>22</v>
      </c>
      <c r="O58" s="63" t="s">
        <v>23</v>
      </c>
      <c r="P58" s="63" t="s">
        <v>41</v>
      </c>
      <c r="Q58" s="64" t="s">
        <v>26</v>
      </c>
      <c r="R58" s="64" t="s">
        <v>27</v>
      </c>
      <c r="S58" s="65" t="s">
        <v>42</v>
      </c>
      <c r="T58" s="65" t="s">
        <v>30</v>
      </c>
      <c r="U58" s="66" t="s">
        <v>31</v>
      </c>
      <c r="V58" s="66" t="s">
        <v>43</v>
      </c>
      <c r="W58" s="33"/>
      <c r="Y58" s="6">
        <v>43438</v>
      </c>
      <c r="Z58" s="7" t="s">
        <v>13</v>
      </c>
      <c r="AA58" s="8" t="s">
        <v>12</v>
      </c>
      <c r="AB58" s="7" t="s">
        <v>14</v>
      </c>
      <c r="AC58" s="63" t="s">
        <v>22</v>
      </c>
      <c r="AD58" s="63" t="s">
        <v>23</v>
      </c>
      <c r="AE58" s="63" t="s">
        <v>41</v>
      </c>
      <c r="AF58" s="64" t="s">
        <v>26</v>
      </c>
      <c r="AG58" s="64" t="s">
        <v>27</v>
      </c>
      <c r="AH58" s="65" t="s">
        <v>42</v>
      </c>
      <c r="AI58" s="65" t="s">
        <v>30</v>
      </c>
      <c r="AJ58" s="66" t="s">
        <v>31</v>
      </c>
      <c r="AK58" s="66" t="s">
        <v>43</v>
      </c>
    </row>
    <row r="59" spans="10:37" x14ac:dyDescent="0.25">
      <c r="J59" s="5"/>
      <c r="K59" s="7" t="s">
        <v>0</v>
      </c>
      <c r="L59" s="8" t="s">
        <v>0</v>
      </c>
      <c r="M59" s="7" t="s">
        <v>0</v>
      </c>
      <c r="N59" s="64" t="s">
        <v>0</v>
      </c>
      <c r="O59" s="64" t="s">
        <v>0</v>
      </c>
      <c r="P59" s="64" t="s">
        <v>0</v>
      </c>
      <c r="Q59" s="64" t="s">
        <v>0</v>
      </c>
      <c r="R59" s="64" t="s">
        <v>0</v>
      </c>
      <c r="S59" s="64" t="s">
        <v>0</v>
      </c>
      <c r="T59" s="64" t="s">
        <v>0</v>
      </c>
      <c r="U59" s="64" t="s">
        <v>0</v>
      </c>
      <c r="V59" s="64" t="s">
        <v>0</v>
      </c>
      <c r="W59" s="33"/>
      <c r="Y59" s="5"/>
      <c r="Z59" s="7" t="s">
        <v>0</v>
      </c>
      <c r="AA59" s="8" t="s">
        <v>0</v>
      </c>
      <c r="AB59" s="7" t="s">
        <v>0</v>
      </c>
      <c r="AC59" s="64" t="s">
        <v>0</v>
      </c>
      <c r="AD59" s="64" t="s">
        <v>0</v>
      </c>
      <c r="AE59" s="64" t="s">
        <v>0</v>
      </c>
      <c r="AF59" s="64" t="s">
        <v>0</v>
      </c>
      <c r="AG59" s="64" t="s">
        <v>0</v>
      </c>
      <c r="AH59" s="64" t="s">
        <v>0</v>
      </c>
      <c r="AI59" s="64" t="s">
        <v>0</v>
      </c>
      <c r="AJ59" s="64" t="s">
        <v>0</v>
      </c>
      <c r="AK59" s="64" t="s">
        <v>0</v>
      </c>
    </row>
    <row r="60" spans="10:37" x14ac:dyDescent="0.25">
      <c r="J60" s="13"/>
      <c r="K60" s="21">
        <f t="shared" ref="K60:V60" si="6">LOG10(K52)</f>
        <v>-2.2291479883578558</v>
      </c>
      <c r="L60" s="21">
        <f t="shared" si="6"/>
        <v>-2.1249387366082999</v>
      </c>
      <c r="M60" s="21">
        <f t="shared" si="6"/>
        <v>-2.4814860601221125</v>
      </c>
      <c r="N60" s="67">
        <f t="shared" si="6"/>
        <v>-1.2426039712069759</v>
      </c>
      <c r="O60" s="67">
        <f t="shared" si="6"/>
        <v>-1.2525881921135766</v>
      </c>
      <c r="P60" s="67">
        <f t="shared" si="6"/>
        <v>-1.2211255279972604</v>
      </c>
      <c r="Q60" s="67">
        <f t="shared" si="6"/>
        <v>-0.49990080808427712</v>
      </c>
      <c r="R60" s="67">
        <f t="shared" si="6"/>
        <v>-0.50168944621039946</v>
      </c>
      <c r="S60" s="67">
        <f t="shared" si="6"/>
        <v>-0.50113831100711592</v>
      </c>
      <c r="T60" s="67">
        <f t="shared" si="6"/>
        <v>0.25212455250564419</v>
      </c>
      <c r="U60" s="67">
        <f t="shared" si="6"/>
        <v>0.21441993929573674</v>
      </c>
      <c r="V60" s="67">
        <f t="shared" si="6"/>
        <v>0.19981000895380677</v>
      </c>
      <c r="W60" s="33"/>
      <c r="Y60" s="13"/>
      <c r="Z60" s="21">
        <f t="shared" ref="Z60:AK60" si="7">LOG10(Z52)</f>
        <v>-2.4202164033831899</v>
      </c>
      <c r="AA60" s="21">
        <f t="shared" si="7"/>
        <v>-2.283996656365201</v>
      </c>
      <c r="AB60" s="21">
        <f t="shared" si="7"/>
        <v>-2.2676062401770314</v>
      </c>
      <c r="AC60" s="67">
        <f t="shared" si="7"/>
        <v>-1.2269453066357374</v>
      </c>
      <c r="AD60" s="67">
        <f t="shared" si="7"/>
        <v>-1.2313618987523856</v>
      </c>
      <c r="AE60" s="67">
        <f t="shared" si="7"/>
        <v>-1.2034256667895702</v>
      </c>
      <c r="AF60" s="67">
        <f t="shared" si="7"/>
        <v>-0.47873112440161475</v>
      </c>
      <c r="AG60" s="67">
        <f t="shared" si="7"/>
        <v>-0.50251746263262975</v>
      </c>
      <c r="AH60" s="67">
        <f t="shared" si="7"/>
        <v>-0.49757288001556732</v>
      </c>
      <c r="AI60" s="67">
        <f t="shared" si="7"/>
        <v>0.26092958352992474</v>
      </c>
      <c r="AJ60" s="67">
        <f t="shared" si="7"/>
        <v>0.20852197293143318</v>
      </c>
      <c r="AK60" s="67">
        <f t="shared" si="7"/>
        <v>0.19981000895380677</v>
      </c>
    </row>
    <row r="61" spans="10:37" x14ac:dyDescent="0.25">
      <c r="J61" s="13"/>
      <c r="K61" s="21"/>
      <c r="L61" s="21"/>
      <c r="M61" s="21"/>
      <c r="N61" s="67"/>
      <c r="O61" s="67"/>
      <c r="P61" s="67"/>
      <c r="Q61" s="67"/>
      <c r="R61" s="67"/>
      <c r="S61" s="67"/>
      <c r="T61" s="67"/>
      <c r="U61" s="67"/>
      <c r="V61" s="67"/>
      <c r="W61" s="33"/>
      <c r="Y61" s="13"/>
      <c r="Z61" s="21"/>
      <c r="AA61" s="21"/>
      <c r="AB61" s="21"/>
      <c r="AC61" s="67"/>
      <c r="AD61" s="67"/>
      <c r="AE61" s="67"/>
      <c r="AF61" s="67"/>
      <c r="AG61" s="67"/>
      <c r="AH61" s="67"/>
      <c r="AI61" s="67"/>
      <c r="AJ61" s="67"/>
      <c r="AK61" s="67"/>
    </row>
    <row r="62" spans="10:37" x14ac:dyDescent="0.25">
      <c r="N62" s="33"/>
      <c r="O62" s="33"/>
      <c r="P62" s="33"/>
      <c r="Q62" s="33"/>
      <c r="R62" s="33"/>
      <c r="S62" s="33"/>
      <c r="T62" s="33"/>
      <c r="U62" s="33"/>
      <c r="V62" s="33"/>
      <c r="W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0:37" ht="21" x14ac:dyDescent="0.35">
      <c r="J63" s="4" t="s">
        <v>38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Y63" s="4" t="s">
        <v>38</v>
      </c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0:37" x14ac:dyDescent="0.25">
      <c r="J64" s="6">
        <v>43438</v>
      </c>
      <c r="K64" s="7" t="s">
        <v>13</v>
      </c>
      <c r="L64" s="8" t="s">
        <v>12</v>
      </c>
      <c r="M64" s="7" t="s">
        <v>14</v>
      </c>
      <c r="N64" s="63" t="s">
        <v>22</v>
      </c>
      <c r="O64" s="63" t="s">
        <v>23</v>
      </c>
      <c r="P64" s="63" t="s">
        <v>41</v>
      </c>
      <c r="Q64" s="64" t="s">
        <v>26</v>
      </c>
      <c r="R64" s="64" t="s">
        <v>27</v>
      </c>
      <c r="S64" s="65" t="s">
        <v>42</v>
      </c>
      <c r="T64" s="65" t="s">
        <v>30</v>
      </c>
      <c r="U64" s="66" t="s">
        <v>31</v>
      </c>
      <c r="V64" s="66" t="s">
        <v>43</v>
      </c>
      <c r="W64" s="33"/>
      <c r="Y64" s="6">
        <v>43438</v>
      </c>
      <c r="Z64" s="7" t="s">
        <v>13</v>
      </c>
      <c r="AA64" s="8" t="s">
        <v>12</v>
      </c>
      <c r="AB64" s="7" t="s">
        <v>14</v>
      </c>
      <c r="AC64" s="63" t="s">
        <v>22</v>
      </c>
      <c r="AD64" s="63" t="s">
        <v>23</v>
      </c>
      <c r="AE64" s="63" t="s">
        <v>41</v>
      </c>
      <c r="AF64" s="64" t="s">
        <v>26</v>
      </c>
      <c r="AG64" s="64" t="s">
        <v>27</v>
      </c>
      <c r="AH64" s="65" t="s">
        <v>42</v>
      </c>
      <c r="AI64" s="65" t="s">
        <v>30</v>
      </c>
      <c r="AJ64" s="66" t="s">
        <v>31</v>
      </c>
      <c r="AK64" s="66" t="s">
        <v>43</v>
      </c>
    </row>
    <row r="65" spans="10:37" x14ac:dyDescent="0.25">
      <c r="J65" s="5"/>
      <c r="K65" s="7" t="s">
        <v>0</v>
      </c>
      <c r="L65" s="8" t="s">
        <v>0</v>
      </c>
      <c r="M65" s="7" t="s">
        <v>0</v>
      </c>
      <c r="N65" s="64" t="s">
        <v>0</v>
      </c>
      <c r="O65" s="64" t="s">
        <v>0</v>
      </c>
      <c r="P65" s="64" t="s">
        <v>0</v>
      </c>
      <c r="Q65" s="64" t="s">
        <v>0</v>
      </c>
      <c r="R65" s="64" t="s">
        <v>0</v>
      </c>
      <c r="S65" s="64" t="s">
        <v>0</v>
      </c>
      <c r="T65" s="64" t="s">
        <v>0</v>
      </c>
      <c r="U65" s="64" t="s">
        <v>0</v>
      </c>
      <c r="V65" s="64" t="s">
        <v>0</v>
      </c>
      <c r="W65" s="33"/>
      <c r="Y65" s="5"/>
      <c r="Z65" s="7" t="s">
        <v>0</v>
      </c>
      <c r="AA65" s="8" t="s">
        <v>0</v>
      </c>
      <c r="AB65" s="7" t="s">
        <v>0</v>
      </c>
      <c r="AC65" s="64" t="s">
        <v>0</v>
      </c>
      <c r="AD65" s="64" t="s">
        <v>0</v>
      </c>
      <c r="AE65" s="64" t="s">
        <v>0</v>
      </c>
      <c r="AF65" s="64" t="s">
        <v>0</v>
      </c>
      <c r="AG65" s="64" t="s">
        <v>0</v>
      </c>
      <c r="AH65" s="64" t="s">
        <v>0</v>
      </c>
      <c r="AI65" s="64" t="s">
        <v>0</v>
      </c>
      <c r="AJ65" s="64" t="s">
        <v>0</v>
      </c>
      <c r="AK65" s="64" t="s">
        <v>0</v>
      </c>
    </row>
    <row r="66" spans="10:37" x14ac:dyDescent="0.25">
      <c r="J66" s="13"/>
      <c r="K66" s="2">
        <f>((K60+4.3493 )/1.0374)</f>
        <v>2.043716995992042</v>
      </c>
      <c r="L66" s="2">
        <f t="shared" ref="L66:V66" si="8">((L60+4.3493 )/1.0374)</f>
        <v>2.1441693304334879</v>
      </c>
      <c r="M66" s="2">
        <f t="shared" si="8"/>
        <v>1.8004761325215806</v>
      </c>
      <c r="N66" s="68">
        <f t="shared" si="8"/>
        <v>2.9946944561336264</v>
      </c>
      <c r="O66" s="68">
        <f t="shared" si="8"/>
        <v>2.9850701830407012</v>
      </c>
      <c r="P66" s="68">
        <f t="shared" si="8"/>
        <v>3.0153985656475224</v>
      </c>
      <c r="Q66" s="68">
        <f t="shared" si="8"/>
        <v>3.7106219316712195</v>
      </c>
      <c r="R66" s="68">
        <f t="shared" si="8"/>
        <v>3.7088977769323312</v>
      </c>
      <c r="S66" s="68">
        <f t="shared" si="8"/>
        <v>3.7094290427924466</v>
      </c>
      <c r="T66" s="68">
        <f t="shared" si="8"/>
        <v>4.4355355239113594</v>
      </c>
      <c r="U66" s="68">
        <f t="shared" si="8"/>
        <v>4.3991902248850359</v>
      </c>
      <c r="V66" s="68">
        <f t="shared" si="8"/>
        <v>4.3851070068959004</v>
      </c>
      <c r="W66" s="33"/>
      <c r="Y66" s="13"/>
      <c r="Z66" s="2">
        <f>((Z60+4.3493 )/1.0374)</f>
        <v>1.8595369159599098</v>
      </c>
      <c r="AA66" s="2">
        <f t="shared" ref="AA66:AK66" si="9">((AA60+4.3493 )/1.0374)</f>
        <v>1.9908457139336795</v>
      </c>
      <c r="AB66" s="2">
        <f t="shared" si="9"/>
        <v>2.0066452282851057</v>
      </c>
      <c r="AC66" s="68">
        <f t="shared" si="9"/>
        <v>3.0097885997342035</v>
      </c>
      <c r="AD66" s="68">
        <f t="shared" si="9"/>
        <v>3.0055312331286048</v>
      </c>
      <c r="AE66" s="68">
        <f t="shared" si="9"/>
        <v>3.0324603173418447</v>
      </c>
      <c r="AF66" s="68">
        <f t="shared" si="9"/>
        <v>3.7310284129539091</v>
      </c>
      <c r="AG66" s="68">
        <f t="shared" si="9"/>
        <v>3.7080996118829481</v>
      </c>
      <c r="AH66" s="68">
        <f t="shared" si="9"/>
        <v>3.712865934050928</v>
      </c>
      <c r="AI66" s="68">
        <f t="shared" si="9"/>
        <v>4.444023118883675</v>
      </c>
      <c r="AJ66" s="68">
        <f t="shared" si="9"/>
        <v>4.3935048900437952</v>
      </c>
      <c r="AK66" s="68">
        <f t="shared" si="9"/>
        <v>4.3851070068959004</v>
      </c>
    </row>
    <row r="67" spans="10:37" x14ac:dyDescent="0.25">
      <c r="J67" s="13"/>
      <c r="K67" s="2"/>
      <c r="L67" s="2"/>
      <c r="M67" s="2"/>
      <c r="N67" s="68"/>
      <c r="O67" s="68"/>
      <c r="P67" s="68"/>
      <c r="Q67" s="68"/>
      <c r="R67" s="68"/>
      <c r="S67" s="68"/>
      <c r="T67" s="68"/>
      <c r="U67" s="68"/>
      <c r="V67" s="68"/>
      <c r="W67" s="33"/>
      <c r="Y67" s="13"/>
      <c r="Z67" s="2"/>
      <c r="AA67" s="2"/>
      <c r="AB67" s="2"/>
      <c r="AC67" s="68"/>
      <c r="AD67" s="68"/>
      <c r="AE67" s="68"/>
      <c r="AF67" s="68"/>
      <c r="AG67" s="68"/>
      <c r="AH67" s="68"/>
      <c r="AI67" s="68"/>
      <c r="AJ67" s="68"/>
      <c r="AK67" s="68"/>
    </row>
    <row r="68" spans="10:37" x14ac:dyDescent="0.25">
      <c r="J68" s="13"/>
      <c r="N68" s="33"/>
      <c r="O68" s="33"/>
      <c r="P68" s="33"/>
      <c r="Q68" s="33"/>
      <c r="R68" s="33"/>
      <c r="S68" s="33"/>
      <c r="T68" s="33"/>
      <c r="U68" s="33"/>
      <c r="V68" s="33"/>
      <c r="W68" s="33"/>
      <c r="Y68" s="1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0:37" ht="21" x14ac:dyDescent="0.35">
      <c r="J69" s="4" t="s">
        <v>38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Y69" s="4" t="s">
        <v>38</v>
      </c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0:37" x14ac:dyDescent="0.25">
      <c r="J70" s="6">
        <v>43438</v>
      </c>
      <c r="K70" s="7" t="s">
        <v>13</v>
      </c>
      <c r="L70" s="8" t="s">
        <v>12</v>
      </c>
      <c r="M70" s="7" t="s">
        <v>14</v>
      </c>
      <c r="N70" s="63" t="s">
        <v>22</v>
      </c>
      <c r="O70" s="63" t="s">
        <v>23</v>
      </c>
      <c r="P70" s="63" t="s">
        <v>41</v>
      </c>
      <c r="Q70" s="64" t="s">
        <v>26</v>
      </c>
      <c r="R70" s="64" t="s">
        <v>27</v>
      </c>
      <c r="S70" s="65" t="s">
        <v>42</v>
      </c>
      <c r="T70" s="65" t="s">
        <v>30</v>
      </c>
      <c r="U70" s="66" t="s">
        <v>31</v>
      </c>
      <c r="V70" s="66" t="s">
        <v>43</v>
      </c>
      <c r="W70" s="33"/>
      <c r="Y70" s="6">
        <v>43438</v>
      </c>
      <c r="Z70" s="7" t="s">
        <v>13</v>
      </c>
      <c r="AA70" s="8" t="s">
        <v>12</v>
      </c>
      <c r="AB70" s="7" t="s">
        <v>14</v>
      </c>
      <c r="AC70" s="63" t="s">
        <v>22</v>
      </c>
      <c r="AD70" s="63" t="s">
        <v>23</v>
      </c>
      <c r="AE70" s="63" t="s">
        <v>41</v>
      </c>
      <c r="AF70" s="64" t="s">
        <v>26</v>
      </c>
      <c r="AG70" s="64" t="s">
        <v>27</v>
      </c>
      <c r="AH70" s="65" t="s">
        <v>42</v>
      </c>
      <c r="AI70" s="65" t="s">
        <v>30</v>
      </c>
      <c r="AJ70" s="66" t="s">
        <v>31</v>
      </c>
      <c r="AK70" s="66" t="s">
        <v>43</v>
      </c>
    </row>
    <row r="71" spans="10:37" x14ac:dyDescent="0.25">
      <c r="J71" s="5"/>
      <c r="K71" s="7" t="s">
        <v>0</v>
      </c>
      <c r="L71" s="8" t="s">
        <v>0</v>
      </c>
      <c r="M71" s="7" t="s">
        <v>0</v>
      </c>
      <c r="N71" s="64" t="s">
        <v>0</v>
      </c>
      <c r="O71" s="64" t="s">
        <v>0</v>
      </c>
      <c r="P71" s="64" t="s">
        <v>0</v>
      </c>
      <c r="Q71" s="64" t="s">
        <v>0</v>
      </c>
      <c r="R71" s="64" t="s">
        <v>0</v>
      </c>
      <c r="S71" s="64" t="s">
        <v>0</v>
      </c>
      <c r="T71" s="64" t="s">
        <v>0</v>
      </c>
      <c r="U71" s="64" t="s">
        <v>0</v>
      </c>
      <c r="V71" s="64" t="s">
        <v>0</v>
      </c>
      <c r="W71" s="33"/>
      <c r="Y71" s="5"/>
      <c r="Z71" s="7" t="s">
        <v>0</v>
      </c>
      <c r="AA71" s="8" t="s">
        <v>0</v>
      </c>
      <c r="AB71" s="7" t="s">
        <v>0</v>
      </c>
      <c r="AC71" s="64" t="s">
        <v>0</v>
      </c>
      <c r="AD71" s="64" t="s">
        <v>0</v>
      </c>
      <c r="AE71" s="64" t="s">
        <v>0</v>
      </c>
      <c r="AF71" s="64" t="s">
        <v>0</v>
      </c>
      <c r="AG71" s="64" t="s">
        <v>0</v>
      </c>
      <c r="AH71" s="64" t="s">
        <v>0</v>
      </c>
      <c r="AI71" s="64" t="s">
        <v>0</v>
      </c>
      <c r="AJ71" s="64" t="s">
        <v>0</v>
      </c>
      <c r="AK71" s="64" t="s">
        <v>0</v>
      </c>
    </row>
    <row r="72" spans="10:37" x14ac:dyDescent="0.25">
      <c r="J72" s="13"/>
      <c r="K72" s="2">
        <f t="shared" ref="K72:V72" si="10">(10^K66)/1000</f>
        <v>0.11059028976637109</v>
      </c>
      <c r="L72" s="2">
        <f t="shared" si="10"/>
        <v>0.13937000975307887</v>
      </c>
      <c r="M72" s="2">
        <f t="shared" si="10"/>
        <v>6.3164946483714096E-2</v>
      </c>
      <c r="N72" s="68">
        <f t="shared" si="10"/>
        <v>0.98785785186386066</v>
      </c>
      <c r="O72" s="68">
        <f t="shared" si="10"/>
        <v>0.96620700776794377</v>
      </c>
      <c r="P72" s="68">
        <f t="shared" si="10"/>
        <v>1.0360925851125482</v>
      </c>
      <c r="Q72" s="68">
        <f t="shared" si="10"/>
        <v>5.1359635357267717</v>
      </c>
      <c r="R72" s="68">
        <f t="shared" si="10"/>
        <v>5.1156141141848392</v>
      </c>
      <c r="S72" s="68">
        <f t="shared" si="10"/>
        <v>5.1218757965585002</v>
      </c>
      <c r="T72" s="68">
        <f t="shared" si="10"/>
        <v>27.260607129304006</v>
      </c>
      <c r="U72" s="68">
        <f t="shared" si="10"/>
        <v>25.072071918373094</v>
      </c>
      <c r="V72" s="68">
        <f t="shared" si="10"/>
        <v>24.272080672347581</v>
      </c>
      <c r="W72" s="33"/>
      <c r="Y72" s="13"/>
      <c r="Z72" s="2">
        <f t="shared" ref="Z72:AK72" si="11">(10^Z66)/1000</f>
        <v>7.2366391264643698E-2</v>
      </c>
      <c r="AA72" s="2">
        <f t="shared" si="11"/>
        <v>9.7914207673652928E-2</v>
      </c>
      <c r="AB72" s="2">
        <f t="shared" si="11"/>
        <v>0.10154188663658269</v>
      </c>
      <c r="AC72" s="68">
        <f t="shared" si="11"/>
        <v>1.0227950081287422</v>
      </c>
      <c r="AD72" s="68">
        <f t="shared" si="11"/>
        <v>1.0128175849331973</v>
      </c>
      <c r="AE72" s="68">
        <f t="shared" si="11"/>
        <v>1.0776067853573204</v>
      </c>
      <c r="AF72" s="68">
        <f t="shared" si="11"/>
        <v>5.3830499902364908</v>
      </c>
      <c r="AG72" s="68">
        <f t="shared" si="11"/>
        <v>5.1062210530080092</v>
      </c>
      <c r="AH72" s="68">
        <f t="shared" si="11"/>
        <v>5.1625697704292204</v>
      </c>
      <c r="AI72" s="68">
        <f t="shared" si="11"/>
        <v>27.798612447216566</v>
      </c>
      <c r="AJ72" s="68">
        <f t="shared" si="11"/>
        <v>24.745993245267577</v>
      </c>
      <c r="AK72" s="68">
        <f t="shared" si="11"/>
        <v>24.272080672347581</v>
      </c>
    </row>
    <row r="73" spans="10:37" x14ac:dyDescent="0.25">
      <c r="J73" s="13"/>
      <c r="K73" s="2"/>
      <c r="L73" s="45" t="s">
        <v>15</v>
      </c>
      <c r="M73" s="26">
        <f>AVERAGE(K72:M72)</f>
        <v>0.10437508200105468</v>
      </c>
      <c r="N73" s="35"/>
      <c r="O73" s="35"/>
      <c r="P73" s="35">
        <f>AVERAGE(N72:P72)</f>
        <v>0.99671914824811747</v>
      </c>
      <c r="Q73" s="35"/>
      <c r="R73" s="35"/>
      <c r="S73" s="35">
        <f>AVERAGE(Q72:S72)</f>
        <v>5.1244844821567037</v>
      </c>
      <c r="T73" s="35"/>
      <c r="U73" s="35"/>
      <c r="V73" s="35">
        <f>AVERAGE(T72:V72)</f>
        <v>25.534919906674897</v>
      </c>
      <c r="W73" s="33"/>
      <c r="Y73" s="13"/>
      <c r="Z73" s="2"/>
      <c r="AA73" s="45" t="s">
        <v>15</v>
      </c>
      <c r="AB73" s="26">
        <f>AVERAGE(Z72:AB72)</f>
        <v>9.0607495191626433E-2</v>
      </c>
      <c r="AC73" s="35"/>
      <c r="AD73" s="35"/>
      <c r="AE73" s="35">
        <f>AVERAGE(AC72:AE72)</f>
        <v>1.03773979280642</v>
      </c>
      <c r="AF73" s="35"/>
      <c r="AG73" s="35"/>
      <c r="AH73" s="35">
        <f>AVERAGE(AF72:AH72)</f>
        <v>5.2172802712245732</v>
      </c>
      <c r="AI73" s="35"/>
      <c r="AJ73" s="35"/>
      <c r="AK73" s="35">
        <f>AVERAGE(AI72:AK72)</f>
        <v>25.605562121610575</v>
      </c>
    </row>
    <row r="74" spans="10:37" x14ac:dyDescent="0.25">
      <c r="J74" s="13"/>
      <c r="K74" s="2"/>
      <c r="L74" s="45" t="s">
        <v>16</v>
      </c>
      <c r="M74" s="26">
        <f>STDEV(K72:M72)</f>
        <v>3.8480833185451042E-2</v>
      </c>
      <c r="N74" s="35"/>
      <c r="O74" s="35"/>
      <c r="P74" s="35">
        <f>STDEV(N72:P72)</f>
        <v>3.5775556046054757E-2</v>
      </c>
      <c r="Q74" s="35"/>
      <c r="R74" s="35"/>
      <c r="S74" s="35">
        <f>STDEV(Q72:S72)</f>
        <v>1.0422507840511398E-2</v>
      </c>
      <c r="T74" s="35"/>
      <c r="U74" s="35"/>
      <c r="V74" s="35">
        <f>STDEV(T72:V72)</f>
        <v>1.5470920435411715</v>
      </c>
      <c r="W74" s="33"/>
      <c r="Y74" s="13"/>
      <c r="Z74" s="2"/>
      <c r="AA74" s="45" t="s">
        <v>16</v>
      </c>
      <c r="AB74" s="26">
        <f>STDEV(Z72:AB72)</f>
        <v>1.5901050846430283E-2</v>
      </c>
      <c r="AC74" s="35"/>
      <c r="AD74" s="35"/>
      <c r="AE74" s="35">
        <f>STDEV(AC72:AE72)</f>
        <v>3.4884381386172093E-2</v>
      </c>
      <c r="AF74" s="35"/>
      <c r="AG74" s="35"/>
      <c r="AH74" s="35">
        <f>STDEV(AF72:AH72)</f>
        <v>0.14629933114926189</v>
      </c>
      <c r="AI74" s="35"/>
      <c r="AJ74" s="35"/>
      <c r="AK74" s="35">
        <f>STDEV(AI72:AK72)</f>
        <v>1.9139620110319122</v>
      </c>
    </row>
    <row r="75" spans="10:37" x14ac:dyDescent="0.25">
      <c r="J75" s="13"/>
      <c r="K75" s="2"/>
      <c r="L75" s="45" t="s">
        <v>46</v>
      </c>
      <c r="M75" s="37">
        <f>M74/M73*100</f>
        <v>36.867835164969939</v>
      </c>
      <c r="N75" s="35"/>
      <c r="O75" s="35"/>
      <c r="P75" s="35">
        <f>P74/P73*100</f>
        <v>3.5893316697021054</v>
      </c>
      <c r="Q75" s="35"/>
      <c r="R75" s="35"/>
      <c r="S75" s="35">
        <f>S74/S73*100</f>
        <v>0.2033864650542361</v>
      </c>
      <c r="T75" s="35"/>
      <c r="U75" s="35"/>
      <c r="V75" s="35">
        <f>V74/V73*100</f>
        <v>6.0587307467401041</v>
      </c>
      <c r="W75" s="33"/>
      <c r="Y75" s="13"/>
      <c r="Z75" s="2"/>
      <c r="AA75" s="45" t="s">
        <v>46</v>
      </c>
      <c r="AB75" s="37">
        <f>AB74/AB73*100</f>
        <v>17.54937691721975</v>
      </c>
      <c r="AC75" s="35"/>
      <c r="AD75" s="35"/>
      <c r="AE75" s="35">
        <f>AE74/AE73*100</f>
        <v>3.3615730675444406</v>
      </c>
      <c r="AF75" s="35"/>
      <c r="AG75" s="35"/>
      <c r="AH75" s="35">
        <f>AH74/AH73*100</f>
        <v>2.8041301893663317</v>
      </c>
      <c r="AI75" s="35"/>
      <c r="AJ75" s="35"/>
      <c r="AK75" s="35">
        <f>AK74/AK73*100</f>
        <v>7.4747900551519901</v>
      </c>
    </row>
    <row r="76" spans="10:37" x14ac:dyDescent="0.25">
      <c r="J76" s="13"/>
      <c r="K76" s="2"/>
      <c r="L76" s="2"/>
      <c r="M76" s="2"/>
      <c r="N76" s="68"/>
      <c r="O76" s="68"/>
      <c r="P76" s="68"/>
      <c r="Q76" s="68"/>
      <c r="R76" s="68"/>
      <c r="S76" s="68"/>
      <c r="T76" s="68"/>
      <c r="U76" s="68"/>
      <c r="V76" s="68"/>
      <c r="W76" s="33"/>
      <c r="Y76" s="13"/>
      <c r="Z76" s="2"/>
      <c r="AA76" s="2"/>
      <c r="AB76" s="2"/>
      <c r="AC76" s="68"/>
      <c r="AD76" s="68"/>
      <c r="AE76" s="68"/>
      <c r="AF76" s="68"/>
      <c r="AG76" s="68"/>
      <c r="AH76" s="68"/>
      <c r="AI76" s="68"/>
      <c r="AJ76" s="68"/>
      <c r="AK76" s="68"/>
    </row>
    <row r="77" spans="10:37" x14ac:dyDescent="0.25">
      <c r="J77" s="13"/>
      <c r="K77" s="2"/>
      <c r="L77" s="2"/>
      <c r="M77" s="2"/>
      <c r="N77" s="68"/>
      <c r="O77" s="68"/>
      <c r="P77" s="68"/>
      <c r="Q77" s="68"/>
      <c r="R77" s="68"/>
      <c r="S77" s="68"/>
      <c r="T77" s="68"/>
      <c r="U77" s="68"/>
      <c r="V77" s="68"/>
      <c r="W77" s="33"/>
      <c r="Y77" s="13"/>
      <c r="Z77" s="2"/>
      <c r="AA77" s="2"/>
      <c r="AB77" s="2"/>
      <c r="AC77" s="68"/>
      <c r="AD77" s="68"/>
      <c r="AE77" s="68"/>
      <c r="AF77" s="68"/>
      <c r="AG77" s="68"/>
      <c r="AH77" s="68"/>
      <c r="AI77" s="68"/>
      <c r="AJ77" s="68"/>
      <c r="AK77" s="68"/>
    </row>
    <row r="78" spans="10:37" x14ac:dyDescent="0.25">
      <c r="J78" s="17"/>
      <c r="K78" s="3"/>
      <c r="L78" s="3"/>
      <c r="M78" s="3"/>
      <c r="N78" s="33"/>
      <c r="O78" s="33"/>
      <c r="P78" s="33"/>
      <c r="Q78" s="33"/>
      <c r="R78" s="33"/>
      <c r="S78" s="33"/>
      <c r="T78" s="33" t="s">
        <v>45</v>
      </c>
      <c r="U78" s="33"/>
      <c r="V78" s="33"/>
      <c r="W78" s="33"/>
      <c r="Y78" s="17"/>
      <c r="Z78" s="3"/>
      <c r="AA78" s="3"/>
      <c r="AB78" s="3"/>
      <c r="AC78" s="33"/>
      <c r="AD78" s="33"/>
      <c r="AE78" s="33"/>
      <c r="AF78" s="33"/>
      <c r="AG78" s="33"/>
      <c r="AH78" s="33"/>
      <c r="AI78" s="33" t="s">
        <v>45</v>
      </c>
      <c r="AJ78" s="33"/>
      <c r="AK78" s="33"/>
    </row>
    <row r="79" spans="10:37" ht="21" x14ac:dyDescent="0.35">
      <c r="J79" s="4" t="s">
        <v>38</v>
      </c>
      <c r="K79" s="20" t="s">
        <v>102</v>
      </c>
      <c r="L79" s="3"/>
      <c r="M79" s="3"/>
      <c r="N79" s="33"/>
      <c r="O79" s="33"/>
      <c r="P79" s="33"/>
      <c r="Q79" s="33"/>
      <c r="R79" s="33"/>
      <c r="S79" s="33"/>
      <c r="T79" s="33"/>
      <c r="U79" s="33"/>
      <c r="V79" s="33"/>
      <c r="W79" s="33"/>
      <c r="Y79" s="4" t="s">
        <v>38</v>
      </c>
      <c r="Z79" s="20" t="s">
        <v>102</v>
      </c>
      <c r="AA79" s="3"/>
      <c r="AB79" s="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0:37" x14ac:dyDescent="0.25">
      <c r="J80" s="6">
        <v>43438</v>
      </c>
      <c r="K80" s="3">
        <v>0.1</v>
      </c>
      <c r="L80" s="3">
        <v>0.1</v>
      </c>
      <c r="M80" s="3">
        <v>0.1</v>
      </c>
      <c r="N80" s="33">
        <v>1</v>
      </c>
      <c r="O80" s="33">
        <v>1</v>
      </c>
      <c r="P80" s="33">
        <v>1</v>
      </c>
      <c r="Q80" s="33">
        <v>5</v>
      </c>
      <c r="R80" s="33">
        <v>5</v>
      </c>
      <c r="S80" s="33">
        <v>5</v>
      </c>
      <c r="T80" s="33">
        <v>25</v>
      </c>
      <c r="U80" s="33">
        <v>25</v>
      </c>
      <c r="V80" s="33">
        <v>25</v>
      </c>
      <c r="W80" s="33"/>
      <c r="Y80" s="6">
        <v>43438</v>
      </c>
      <c r="Z80" s="3">
        <v>0.1</v>
      </c>
      <c r="AA80" s="3">
        <v>0.1</v>
      </c>
      <c r="AB80" s="3">
        <v>0.1</v>
      </c>
      <c r="AC80" s="33">
        <v>1</v>
      </c>
      <c r="AD80" s="33">
        <v>1</v>
      </c>
      <c r="AE80" s="33">
        <v>1</v>
      </c>
      <c r="AF80" s="33">
        <v>5</v>
      </c>
      <c r="AG80" s="33">
        <v>5</v>
      </c>
      <c r="AH80" s="33">
        <v>5</v>
      </c>
      <c r="AI80" s="33">
        <v>25</v>
      </c>
      <c r="AJ80" s="33">
        <v>25</v>
      </c>
      <c r="AK80" s="33">
        <v>25</v>
      </c>
    </row>
    <row r="81" spans="10:37" x14ac:dyDescent="0.25">
      <c r="K81" s="7" t="s">
        <v>13</v>
      </c>
      <c r="L81" s="8" t="s">
        <v>12</v>
      </c>
      <c r="M81" s="7" t="s">
        <v>14</v>
      </c>
      <c r="N81" s="63" t="s">
        <v>22</v>
      </c>
      <c r="O81" s="63" t="s">
        <v>23</v>
      </c>
      <c r="P81" s="63" t="s">
        <v>41</v>
      </c>
      <c r="Q81" s="64" t="s">
        <v>26</v>
      </c>
      <c r="R81" s="64" t="s">
        <v>27</v>
      </c>
      <c r="S81" s="65" t="s">
        <v>42</v>
      </c>
      <c r="T81" s="65" t="s">
        <v>30</v>
      </c>
      <c r="U81" s="66" t="s">
        <v>31</v>
      </c>
      <c r="V81" s="66" t="s">
        <v>43</v>
      </c>
      <c r="W81" s="33"/>
      <c r="Z81" s="7" t="s">
        <v>13</v>
      </c>
      <c r="AA81" s="8" t="s">
        <v>12</v>
      </c>
      <c r="AB81" s="7" t="s">
        <v>14</v>
      </c>
      <c r="AC81" s="63" t="s">
        <v>22</v>
      </c>
      <c r="AD81" s="63" t="s">
        <v>23</v>
      </c>
      <c r="AE81" s="63" t="s">
        <v>41</v>
      </c>
      <c r="AF81" s="64" t="s">
        <v>26</v>
      </c>
      <c r="AG81" s="64" t="s">
        <v>27</v>
      </c>
      <c r="AH81" s="65" t="s">
        <v>42</v>
      </c>
      <c r="AI81" s="65" t="s">
        <v>30</v>
      </c>
      <c r="AJ81" s="66" t="s">
        <v>31</v>
      </c>
      <c r="AK81" s="66" t="s">
        <v>43</v>
      </c>
    </row>
    <row r="82" spans="10:37" x14ac:dyDescent="0.25">
      <c r="J82" s="5"/>
      <c r="K82" s="41" t="s">
        <v>0</v>
      </c>
      <c r="L82" s="41" t="s">
        <v>0</v>
      </c>
      <c r="M82" s="41" t="s">
        <v>0</v>
      </c>
      <c r="N82" s="64" t="s">
        <v>0</v>
      </c>
      <c r="O82" s="64" t="s">
        <v>0</v>
      </c>
      <c r="P82" s="64" t="s">
        <v>0</v>
      </c>
      <c r="Q82" s="64" t="s">
        <v>0</v>
      </c>
      <c r="R82" s="64" t="s">
        <v>0</v>
      </c>
      <c r="S82" s="64" t="s">
        <v>0</v>
      </c>
      <c r="T82" s="64" t="s">
        <v>0</v>
      </c>
      <c r="U82" s="64" t="s">
        <v>0</v>
      </c>
      <c r="V82" s="64" t="s">
        <v>0</v>
      </c>
      <c r="W82" s="33"/>
      <c r="Y82" s="5"/>
      <c r="Z82" s="41" t="s">
        <v>0</v>
      </c>
      <c r="AA82" s="41" t="s">
        <v>0</v>
      </c>
      <c r="AB82" s="41" t="s">
        <v>0</v>
      </c>
      <c r="AC82" s="64" t="s">
        <v>0</v>
      </c>
      <c r="AD82" s="64" t="s">
        <v>0</v>
      </c>
      <c r="AE82" s="64" t="s">
        <v>0</v>
      </c>
      <c r="AF82" s="64" t="s">
        <v>0</v>
      </c>
      <c r="AG82" s="64" t="s">
        <v>0</v>
      </c>
      <c r="AH82" s="64" t="s">
        <v>0</v>
      </c>
      <c r="AI82" s="64" t="s">
        <v>0</v>
      </c>
      <c r="AJ82" s="64" t="s">
        <v>0</v>
      </c>
      <c r="AK82" s="64" t="s">
        <v>0</v>
      </c>
    </row>
    <row r="83" spans="10:37" x14ac:dyDescent="0.25">
      <c r="J83" s="13"/>
      <c r="K83" s="34">
        <f>(K72-K$80)/K$80</f>
        <v>0.1059028976637108</v>
      </c>
      <c r="L83" s="34">
        <f t="shared" ref="L83:V83" si="12">(L72-L$80)/L$80</f>
        <v>0.39370009753078861</v>
      </c>
      <c r="M83" s="34">
        <f t="shared" si="12"/>
        <v>-0.36835053516285909</v>
      </c>
      <c r="N83" s="30">
        <f t="shared" si="12"/>
        <v>-1.2142148136139341E-2</v>
      </c>
      <c r="O83" s="30">
        <f t="shared" si="12"/>
        <v>-3.3792992232056229E-2</v>
      </c>
      <c r="P83" s="30">
        <f t="shared" si="12"/>
        <v>3.6092585112548203E-2</v>
      </c>
      <c r="Q83" s="30">
        <f t="shared" si="12"/>
        <v>2.7192707145354333E-2</v>
      </c>
      <c r="R83" s="30">
        <f t="shared" si="12"/>
        <v>2.312282283696785E-2</v>
      </c>
      <c r="S83" s="30">
        <f t="shared" si="12"/>
        <v>2.4375159311700045E-2</v>
      </c>
      <c r="T83" s="30">
        <f t="shared" si="12"/>
        <v>9.0424285172160238E-2</v>
      </c>
      <c r="U83" s="30">
        <f t="shared" si="12"/>
        <v>2.8828767349237693E-3</v>
      </c>
      <c r="V83" s="30">
        <f t="shared" si="12"/>
        <v>-2.9116773106096758E-2</v>
      </c>
      <c r="W83" s="33"/>
      <c r="Y83" s="13"/>
      <c r="Z83" s="34">
        <f>(Z72-Z$80)/Z$80</f>
        <v>-0.27633608735356308</v>
      </c>
      <c r="AA83" s="34">
        <f t="shared" ref="AA83:AK83" si="13">(AA72-AA$80)/AA$80</f>
        <v>-2.0857923263470773E-2</v>
      </c>
      <c r="AB83" s="34">
        <f t="shared" si="13"/>
        <v>1.5418866365826817E-2</v>
      </c>
      <c r="AC83" s="30">
        <f t="shared" si="13"/>
        <v>2.2795008128742245E-2</v>
      </c>
      <c r="AD83" s="30">
        <f t="shared" si="13"/>
        <v>1.281758493319729E-2</v>
      </c>
      <c r="AE83" s="30">
        <f t="shared" si="13"/>
        <v>7.7606785357320351E-2</v>
      </c>
      <c r="AF83" s="30">
        <f t="shared" si="13"/>
        <v>7.660999804729815E-2</v>
      </c>
      <c r="AG83" s="30">
        <f t="shared" si="13"/>
        <v>2.1244210601601844E-2</v>
      </c>
      <c r="AH83" s="30">
        <f t="shared" si="13"/>
        <v>3.251395408584408E-2</v>
      </c>
      <c r="AI83" s="30">
        <f t="shared" si="13"/>
        <v>0.11194449788866265</v>
      </c>
      <c r="AJ83" s="30">
        <f t="shared" si="13"/>
        <v>-1.0160270189296909E-2</v>
      </c>
      <c r="AK83" s="30">
        <f t="shared" si="13"/>
        <v>-2.9116773106096758E-2</v>
      </c>
    </row>
    <row r="84" spans="10:37" x14ac:dyDescent="0.25">
      <c r="J84" s="1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"/>
    </row>
    <row r="85" spans="10:37" s="3" customFormat="1" x14ac:dyDescent="0.25">
      <c r="J85" s="47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0:37" s="3" customFormat="1" x14ac:dyDescent="0.25">
      <c r="J86" s="47"/>
      <c r="K86" s="34"/>
      <c r="L86" s="34"/>
      <c r="M86" s="34"/>
      <c r="N86" s="34"/>
      <c r="O86" s="34" t="s">
        <v>45</v>
      </c>
      <c r="P86" s="34"/>
      <c r="Q86" s="34"/>
      <c r="R86" s="34"/>
      <c r="S86" s="34"/>
      <c r="T86" s="34"/>
      <c r="U86" s="34"/>
      <c r="V86" s="34"/>
    </row>
    <row r="87" spans="10:37" s="3" customFormat="1" x14ac:dyDescent="0.25">
      <c r="J87" s="47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0:37" s="3" customFormat="1" x14ac:dyDescent="0.25">
      <c r="J88" s="47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0:37" s="3" customFormat="1" x14ac:dyDescent="0.25"/>
    <row r="90" spans="10:37" s="3" customFormat="1" x14ac:dyDescent="0.25"/>
    <row r="91" spans="10:37" s="3" customFormat="1" x14ac:dyDescent="0.25"/>
    <row r="92" spans="10:37" s="3" customFormat="1" x14ac:dyDescent="0.25"/>
    <row r="93" spans="10:37" s="3" customFormat="1" ht="23.25" x14ac:dyDescent="0.35">
      <c r="M93" s="48"/>
    </row>
    <row r="94" spans="10:37" s="3" customFormat="1" x14ac:dyDescent="0.25"/>
    <row r="95" spans="10:37" s="3" customFormat="1" ht="21" x14ac:dyDescent="0.35">
      <c r="J95" s="49"/>
      <c r="K95" s="20"/>
    </row>
    <row r="96" spans="10:37" s="3" customFormat="1" x14ac:dyDescent="0.25">
      <c r="J96" s="50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3:22" s="3" customFormat="1" x14ac:dyDescent="0.25">
      <c r="J97" s="5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3:22" s="3" customFormat="1" x14ac:dyDescent="0.25">
      <c r="D98" s="52" t="s">
        <v>19</v>
      </c>
      <c r="E98" s="52" t="s">
        <v>17</v>
      </c>
      <c r="F98" s="52" t="s">
        <v>18</v>
      </c>
      <c r="J98" s="47"/>
    </row>
    <row r="99" spans="3:22" s="3" customFormat="1" x14ac:dyDescent="0.25">
      <c r="C99" s="47" t="s">
        <v>1</v>
      </c>
      <c r="D99" s="53">
        <v>48.133730619881078</v>
      </c>
      <c r="E99" s="53">
        <v>38.65321323152385</v>
      </c>
      <c r="F99" s="53">
        <v>36.276431210236133</v>
      </c>
      <c r="J99" s="47"/>
    </row>
    <row r="100" spans="3:22" s="3" customFormat="1" x14ac:dyDescent="0.25">
      <c r="C100" s="47" t="s">
        <v>2</v>
      </c>
      <c r="D100" s="53">
        <v>13.325385633390297</v>
      </c>
      <c r="E100" s="53">
        <v>8.1491317831877339</v>
      </c>
      <c r="F100" s="53">
        <v>8.0423919972817526</v>
      </c>
      <c r="J100" s="47"/>
    </row>
    <row r="101" spans="3:22" s="3" customFormat="1" x14ac:dyDescent="0.25">
      <c r="C101" s="47" t="s">
        <v>3</v>
      </c>
      <c r="D101" s="53">
        <v>39.47854966358657</v>
      </c>
      <c r="E101" s="53">
        <v>25.094243410367273</v>
      </c>
      <c r="F101" s="53">
        <v>8.458254081064231</v>
      </c>
      <c r="J101" s="47"/>
    </row>
    <row r="102" spans="3:22" s="3" customFormat="1" x14ac:dyDescent="0.25">
      <c r="C102" s="47" t="s">
        <v>4</v>
      </c>
      <c r="D102" s="53">
        <v>8.2209851824072384</v>
      </c>
      <c r="E102" s="53">
        <v>5.7871723183760428</v>
      </c>
      <c r="F102" s="53">
        <v>2.3486168301678352</v>
      </c>
      <c r="J102" s="47"/>
    </row>
    <row r="103" spans="3:22" s="3" customFormat="1" x14ac:dyDescent="0.25">
      <c r="C103" s="47" t="s">
        <v>5</v>
      </c>
      <c r="D103" s="53">
        <v>4.140288033230143</v>
      </c>
      <c r="E103" s="53">
        <v>1.1170242150307892</v>
      </c>
      <c r="F103" s="53">
        <v>1.1196233990761735</v>
      </c>
      <c r="J103" s="47"/>
    </row>
    <row r="104" spans="3:22" s="3" customFormat="1" x14ac:dyDescent="0.25">
      <c r="C104" s="47" t="s">
        <v>6</v>
      </c>
      <c r="D104" s="53">
        <v>5.4144963259842589</v>
      </c>
      <c r="E104" s="53">
        <v>4.2697264496542671</v>
      </c>
      <c r="F104" s="53">
        <v>1.8388580255836826</v>
      </c>
      <c r="J104" s="17"/>
    </row>
    <row r="105" spans="3:22" s="3" customFormat="1" x14ac:dyDescent="0.25">
      <c r="D105" s="54">
        <f>SUM(D99:D104)</f>
        <v>118.71343545847959</v>
      </c>
      <c r="E105" s="54">
        <f t="shared" ref="E105:F105" si="14">SUM(E99:E104)</f>
        <v>83.070511408139964</v>
      </c>
      <c r="F105" s="54">
        <f t="shared" si="14"/>
        <v>58.084175543409813</v>
      </c>
      <c r="J105" s="41"/>
      <c r="P105" s="9"/>
    </row>
    <row r="106" spans="3:22" s="3" customFormat="1" x14ac:dyDescent="0.25">
      <c r="J106" s="41"/>
      <c r="P106" s="9"/>
    </row>
    <row r="107" spans="3:22" s="3" customFormat="1" ht="21" x14ac:dyDescent="0.35">
      <c r="J107" s="49"/>
    </row>
    <row r="108" spans="3:22" s="3" customFormat="1" x14ac:dyDescent="0.25">
      <c r="D108" s="24"/>
      <c r="J108" s="50"/>
    </row>
    <row r="109" spans="3:22" s="3" customFormat="1" x14ac:dyDescent="0.25">
      <c r="D109" s="24"/>
      <c r="K109" s="41"/>
      <c r="L109" s="41"/>
      <c r="M109" s="41"/>
      <c r="N109" s="41"/>
      <c r="O109" s="41"/>
      <c r="P109" s="41"/>
      <c r="Q109" s="41"/>
      <c r="R109" s="41"/>
      <c r="S109" s="43"/>
      <c r="T109" s="43"/>
      <c r="U109" s="44"/>
      <c r="V109" s="44"/>
    </row>
    <row r="110" spans="3:22" s="3" customFormat="1" x14ac:dyDescent="0.25">
      <c r="D110" s="24"/>
      <c r="J110" s="5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3:22" s="3" customFormat="1" x14ac:dyDescent="0.25">
      <c r="D111" s="24"/>
      <c r="J111" s="47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3:22" s="3" customFormat="1" x14ac:dyDescent="0.25">
      <c r="D112" s="24"/>
      <c r="J112" s="47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4:22" s="3" customFormat="1" x14ac:dyDescent="0.25">
      <c r="D113" s="24"/>
      <c r="J113" s="47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4:22" s="3" customFormat="1" x14ac:dyDescent="0.25">
      <c r="J114" s="47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4:22" s="3" customFormat="1" x14ac:dyDescent="0.25">
      <c r="J115" s="47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4:22" s="3" customFormat="1" x14ac:dyDescent="0.25">
      <c r="J116" s="47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4:22" s="3" customFormat="1" x14ac:dyDescent="0.25">
      <c r="J117" s="17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4:22" s="3" customFormat="1" x14ac:dyDescent="0.25">
      <c r="J118" s="17"/>
      <c r="K118" s="57"/>
      <c r="L118" s="57"/>
      <c r="M118" s="57"/>
      <c r="N118" s="57"/>
      <c r="O118" s="57"/>
      <c r="P118" s="57"/>
      <c r="Q118" s="57"/>
      <c r="R118" s="57"/>
      <c r="S118" s="57"/>
      <c r="T118" s="57"/>
    </row>
    <row r="119" spans="4:22" s="3" customFormat="1" x14ac:dyDescent="0.25"/>
    <row r="120" spans="4:22" s="3" customFormat="1" ht="21" x14ac:dyDescent="0.35">
      <c r="J120" s="49"/>
    </row>
    <row r="121" spans="4:22" s="3" customFormat="1" x14ac:dyDescent="0.25"/>
    <row r="122" spans="4:22" s="3" customFormat="1" x14ac:dyDescent="0.25">
      <c r="J122" s="50"/>
      <c r="K122" s="41"/>
      <c r="L122" s="41"/>
      <c r="M122" s="41"/>
      <c r="N122" s="41"/>
      <c r="O122" s="41"/>
      <c r="P122" s="41"/>
      <c r="Q122" s="41"/>
      <c r="R122" s="41"/>
      <c r="S122" s="43"/>
      <c r="T122" s="43"/>
      <c r="U122" s="44"/>
      <c r="V122" s="44"/>
    </row>
    <row r="123" spans="4:22" s="3" customFormat="1" x14ac:dyDescent="0.25">
      <c r="J123" s="5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4:22" s="3" customFormat="1" x14ac:dyDescent="0.25">
      <c r="J124" s="47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4:22" s="3" customFormat="1" x14ac:dyDescent="0.25">
      <c r="J125" s="47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4:22" s="3" customFormat="1" x14ac:dyDescent="0.25">
      <c r="J126" s="47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4:22" s="3" customFormat="1" x14ac:dyDescent="0.25">
      <c r="J127" s="47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4:22" s="3" customFormat="1" x14ac:dyDescent="0.25">
      <c r="J128" s="47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0:22" s="3" customFormat="1" x14ac:dyDescent="0.25">
      <c r="J129" s="47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0:22" s="3" customFormat="1" x14ac:dyDescent="0.25">
      <c r="J130" s="17"/>
      <c r="K130" s="57"/>
      <c r="L130" s="57"/>
      <c r="M130" s="57"/>
      <c r="N130" s="57"/>
      <c r="O130" s="57"/>
      <c r="P130" s="57"/>
      <c r="Q130" s="57"/>
      <c r="R130" s="57"/>
      <c r="S130" s="57"/>
      <c r="T130" s="57"/>
    </row>
    <row r="131" spans="10:22" s="3" customFormat="1" x14ac:dyDescent="0.25"/>
    <row r="132" spans="10:22" s="3" customFormat="1" x14ac:dyDescent="0.25"/>
    <row r="133" spans="10:22" s="3" customFormat="1" ht="21" x14ac:dyDescent="0.35">
      <c r="J133" s="49"/>
    </row>
    <row r="134" spans="10:22" s="3" customFormat="1" x14ac:dyDescent="0.25">
      <c r="J134" s="50"/>
      <c r="K134" s="41"/>
      <c r="L134" s="41"/>
      <c r="M134" s="41"/>
      <c r="N134" s="41"/>
      <c r="O134" s="41"/>
      <c r="P134" s="41"/>
      <c r="Q134" s="41"/>
      <c r="R134" s="41"/>
      <c r="S134" s="43"/>
      <c r="T134" s="43"/>
      <c r="U134" s="44"/>
      <c r="V134" s="44"/>
    </row>
    <row r="135" spans="10:22" s="3" customFormat="1" x14ac:dyDescent="0.25">
      <c r="J135" s="5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0:22" s="3" customFormat="1" x14ac:dyDescent="0.25">
      <c r="J136" s="47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0:22" s="3" customFormat="1" x14ac:dyDescent="0.25">
      <c r="J137" s="47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0:22" s="3" customFormat="1" x14ac:dyDescent="0.25">
      <c r="J138" s="47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0:22" s="3" customFormat="1" x14ac:dyDescent="0.25">
      <c r="J139" s="47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0:22" s="3" customFormat="1" x14ac:dyDescent="0.25">
      <c r="J140" s="47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0:22" s="3" customFormat="1" x14ac:dyDescent="0.25">
      <c r="J141" s="47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0:22" s="3" customFormat="1" x14ac:dyDescent="0.25">
      <c r="J142" s="47"/>
    </row>
    <row r="143" spans="10:22" s="3" customFormat="1" x14ac:dyDescent="0.25">
      <c r="J143" s="47"/>
    </row>
    <row r="144" spans="10:22" s="3" customFormat="1" ht="21" x14ac:dyDescent="0.35">
      <c r="J144" s="49"/>
    </row>
    <row r="145" spans="10:25" s="3" customFormat="1" x14ac:dyDescent="0.25">
      <c r="J145" s="50"/>
      <c r="K145" s="41"/>
      <c r="L145" s="41"/>
      <c r="M145" s="41"/>
      <c r="N145" s="41"/>
      <c r="O145" s="41"/>
      <c r="P145" s="41"/>
      <c r="Q145" s="41"/>
      <c r="R145" s="41"/>
      <c r="S145" s="43"/>
      <c r="T145" s="43"/>
      <c r="U145" s="44"/>
      <c r="V145" s="44"/>
    </row>
    <row r="146" spans="10:25" s="3" customFormat="1" x14ac:dyDescent="0.25">
      <c r="J146" s="5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0:25" s="3" customFormat="1" x14ac:dyDescent="0.25">
      <c r="J147" s="47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0:25" s="3" customFormat="1" x14ac:dyDescent="0.25">
      <c r="J148" s="47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0:25" s="3" customFormat="1" x14ac:dyDescent="0.25">
      <c r="J149" s="47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0:25" s="3" customFormat="1" x14ac:dyDescent="0.25">
      <c r="J150" s="47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10:25" s="3" customFormat="1" x14ac:dyDescent="0.25">
      <c r="J151" s="47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0:25" s="3" customFormat="1" x14ac:dyDescent="0.25">
      <c r="J152" s="47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10:25" s="3" customFormat="1" x14ac:dyDescent="0.25">
      <c r="J153" s="17"/>
    </row>
    <row r="154" spans="10:25" s="3" customFormat="1" ht="21" x14ac:dyDescent="0.35">
      <c r="J154" s="49"/>
      <c r="K154" s="36"/>
    </row>
    <row r="155" spans="10:25" s="3" customFormat="1" x14ac:dyDescent="0.25">
      <c r="J155" s="47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53"/>
      <c r="W155" s="24"/>
      <c r="X155" s="24"/>
      <c r="Y155" s="24"/>
    </row>
    <row r="156" spans="10:25" s="3" customFormat="1" x14ac:dyDescent="0.25">
      <c r="J156" s="47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53"/>
      <c r="W156" s="24"/>
      <c r="X156" s="24"/>
      <c r="Y156" s="24"/>
    </row>
    <row r="157" spans="10:25" s="3" customFormat="1" x14ac:dyDescent="0.25">
      <c r="J157" s="47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53"/>
      <c r="W157" s="24"/>
      <c r="X157" s="24"/>
      <c r="Y157" s="24"/>
    </row>
    <row r="158" spans="10:25" s="3" customFormat="1" x14ac:dyDescent="0.25">
      <c r="J158" s="47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53"/>
      <c r="W158" s="24"/>
      <c r="X158" s="24"/>
      <c r="Y158" s="24"/>
    </row>
    <row r="159" spans="10:25" s="3" customFormat="1" x14ac:dyDescent="0.25">
      <c r="J159" s="47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53"/>
      <c r="W159" s="24"/>
      <c r="X159" s="24"/>
      <c r="Y159" s="24"/>
    </row>
    <row r="160" spans="10:25" s="3" customFormat="1" x14ac:dyDescent="0.25">
      <c r="J160" s="47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53"/>
      <c r="W160" s="24"/>
      <c r="X160" s="24"/>
      <c r="Y160" s="24"/>
    </row>
    <row r="161" spans="5:22" s="3" customFormat="1" x14ac:dyDescent="0.25">
      <c r="J161" s="47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5:22" s="3" customFormat="1" x14ac:dyDescent="0.25">
      <c r="J162" s="47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5:22" s="3" customFormat="1" x14ac:dyDescent="0.25">
      <c r="J163" s="47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5:22" s="3" customFormat="1" x14ac:dyDescent="0.25"/>
    <row r="165" spans="5:22" s="3" customFormat="1" x14ac:dyDescent="0.25"/>
    <row r="166" spans="5:22" s="3" customFormat="1" x14ac:dyDescent="0.25"/>
    <row r="167" spans="5:22" s="3" customFormat="1" x14ac:dyDescent="0.25"/>
    <row r="168" spans="5:22" s="3" customFormat="1" ht="23.25" x14ac:dyDescent="0.35">
      <c r="M168" s="48"/>
    </row>
    <row r="169" spans="5:22" s="3" customFormat="1" x14ac:dyDescent="0.25"/>
    <row r="170" spans="5:22" s="3" customFormat="1" ht="21" x14ac:dyDescent="0.35">
      <c r="J170" s="49"/>
      <c r="K170" s="20"/>
    </row>
    <row r="171" spans="5:22" s="3" customFormat="1" x14ac:dyDescent="0.25">
      <c r="J171" s="50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5:22" s="3" customFormat="1" x14ac:dyDescent="0.25">
      <c r="J172" s="5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5:22" s="3" customFormat="1" x14ac:dyDescent="0.25">
      <c r="J173" s="47"/>
    </row>
    <row r="174" spans="5:22" s="3" customFormat="1" x14ac:dyDescent="0.25">
      <c r="J174" s="47"/>
    </row>
    <row r="175" spans="5:22" s="3" customFormat="1" x14ac:dyDescent="0.25">
      <c r="J175" s="47"/>
    </row>
    <row r="176" spans="5:22" s="3" customFormat="1" x14ac:dyDescent="0.25">
      <c r="E176" s="23"/>
      <c r="J176" s="47"/>
    </row>
    <row r="177" spans="5:22" s="3" customFormat="1" x14ac:dyDescent="0.25">
      <c r="J177" s="47"/>
    </row>
    <row r="178" spans="5:22" s="3" customFormat="1" x14ac:dyDescent="0.25">
      <c r="I178" s="58"/>
      <c r="J178" s="47"/>
    </row>
    <row r="179" spans="5:22" s="3" customFormat="1" x14ac:dyDescent="0.25">
      <c r="J179" s="17"/>
    </row>
    <row r="180" spans="5:22" s="3" customFormat="1" x14ac:dyDescent="0.25">
      <c r="J180" s="41"/>
      <c r="P180" s="9"/>
    </row>
    <row r="181" spans="5:22" s="3" customFormat="1" x14ac:dyDescent="0.25">
      <c r="J181" s="41"/>
      <c r="P181" s="9"/>
    </row>
    <row r="182" spans="5:22" s="3" customFormat="1" ht="21" x14ac:dyDescent="0.35">
      <c r="J182" s="49"/>
    </row>
    <row r="183" spans="5:22" s="3" customFormat="1" x14ac:dyDescent="0.25">
      <c r="H183" s="23"/>
      <c r="J183" s="50"/>
    </row>
    <row r="184" spans="5:22" s="3" customFormat="1" x14ac:dyDescent="0.25">
      <c r="K184" s="41"/>
      <c r="L184" s="41"/>
      <c r="M184" s="41"/>
      <c r="N184" s="41"/>
      <c r="O184" s="41"/>
      <c r="P184" s="41"/>
      <c r="Q184" s="41"/>
      <c r="R184" s="41"/>
      <c r="S184" s="43"/>
      <c r="T184" s="43"/>
      <c r="U184" s="44"/>
      <c r="V184" s="44"/>
    </row>
    <row r="185" spans="5:22" s="3" customFormat="1" x14ac:dyDescent="0.25">
      <c r="J185" s="5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5:22" s="3" customFormat="1" x14ac:dyDescent="0.25">
      <c r="E186" s="23"/>
      <c r="J186" s="47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5:22" s="3" customFormat="1" x14ac:dyDescent="0.25">
      <c r="E187" s="23"/>
      <c r="J187" s="47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5:22" s="3" customFormat="1" x14ac:dyDescent="0.25">
      <c r="J188" s="47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5:22" s="3" customFormat="1" x14ac:dyDescent="0.25">
      <c r="J189" s="47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5:22" s="3" customFormat="1" x14ac:dyDescent="0.25">
      <c r="J190" s="47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5:22" s="3" customFormat="1" x14ac:dyDescent="0.25">
      <c r="J191" s="47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5:22" s="3" customFormat="1" x14ac:dyDescent="0.25">
      <c r="J192" s="17"/>
      <c r="K192" s="56"/>
      <c r="L192" s="56"/>
      <c r="M192" s="56"/>
      <c r="N192" s="56"/>
      <c r="O192" s="56"/>
      <c r="P192" s="56"/>
      <c r="Q192" s="56"/>
      <c r="R192" s="56"/>
      <c r="S192" s="56"/>
      <c r="T192" s="56"/>
    </row>
    <row r="193" spans="5:22" s="3" customFormat="1" x14ac:dyDescent="0.25">
      <c r="J193" s="17"/>
      <c r="K193" s="57"/>
      <c r="L193" s="57"/>
      <c r="M193" s="57"/>
      <c r="N193" s="57"/>
      <c r="O193" s="57"/>
      <c r="P193" s="57"/>
      <c r="Q193" s="57"/>
      <c r="R193" s="57"/>
      <c r="S193" s="57"/>
      <c r="T193" s="57"/>
    </row>
    <row r="194" spans="5:22" s="3" customFormat="1" x14ac:dyDescent="0.25"/>
    <row r="195" spans="5:22" s="3" customFormat="1" ht="21" x14ac:dyDescent="0.35">
      <c r="E195" s="23"/>
      <c r="J195" s="49"/>
    </row>
    <row r="196" spans="5:22" s="3" customFormat="1" x14ac:dyDescent="0.25"/>
    <row r="197" spans="5:22" s="3" customFormat="1" x14ac:dyDescent="0.25">
      <c r="J197" s="50"/>
      <c r="K197" s="41"/>
      <c r="L197" s="41"/>
      <c r="M197" s="41"/>
      <c r="N197" s="41"/>
      <c r="O197" s="41"/>
      <c r="P197" s="41"/>
      <c r="Q197" s="41"/>
      <c r="R197" s="41"/>
      <c r="S197" s="43"/>
      <c r="T197" s="43"/>
      <c r="U197" s="44"/>
      <c r="V197" s="44"/>
    </row>
    <row r="198" spans="5:22" s="3" customFormat="1" x14ac:dyDescent="0.25">
      <c r="J198" s="5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5:22" s="3" customFormat="1" x14ac:dyDescent="0.25">
      <c r="J199" s="47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5:22" s="3" customFormat="1" x14ac:dyDescent="0.25">
      <c r="J200" s="47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5:22" s="3" customFormat="1" x14ac:dyDescent="0.25">
      <c r="J201" s="47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5:22" s="3" customFormat="1" x14ac:dyDescent="0.25">
      <c r="J202" s="47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5:22" s="3" customFormat="1" x14ac:dyDescent="0.25">
      <c r="J203" s="47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5:22" s="3" customFormat="1" x14ac:dyDescent="0.25">
      <c r="J204" s="47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5:22" s="3" customFormat="1" x14ac:dyDescent="0.25">
      <c r="E205" s="23"/>
      <c r="J205" s="17"/>
      <c r="K205" s="57"/>
      <c r="L205" s="57"/>
      <c r="M205" s="57"/>
      <c r="N205" s="57"/>
      <c r="O205" s="57"/>
      <c r="P205" s="57"/>
      <c r="Q205" s="57"/>
      <c r="R205" s="57"/>
      <c r="S205" s="57"/>
      <c r="T205" s="57"/>
    </row>
    <row r="206" spans="5:22" s="3" customFormat="1" x14ac:dyDescent="0.25"/>
    <row r="207" spans="5:22" s="3" customFormat="1" x14ac:dyDescent="0.25"/>
    <row r="208" spans="5:22" s="3" customFormat="1" ht="21" x14ac:dyDescent="0.35">
      <c r="H208" s="23"/>
      <c r="J208" s="49"/>
    </row>
    <row r="209" spans="10:22" s="3" customFormat="1" x14ac:dyDescent="0.25">
      <c r="J209" s="50"/>
      <c r="K209" s="41"/>
      <c r="L209" s="41"/>
      <c r="M209" s="41"/>
      <c r="N209" s="41"/>
      <c r="O209" s="41"/>
      <c r="P209" s="41"/>
      <c r="Q209" s="41"/>
      <c r="R209" s="41"/>
      <c r="S209" s="43"/>
      <c r="T209" s="43"/>
      <c r="U209" s="44"/>
      <c r="V209" s="44"/>
    </row>
    <row r="210" spans="10:22" s="3" customFormat="1" x14ac:dyDescent="0.25">
      <c r="J210" s="5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0:22" s="3" customFormat="1" x14ac:dyDescent="0.25">
      <c r="J211" s="47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0:22" s="3" customFormat="1" x14ac:dyDescent="0.25">
      <c r="J212" s="47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10:22" s="3" customFormat="1" x14ac:dyDescent="0.25">
      <c r="J213" s="47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0:22" s="3" customFormat="1" x14ac:dyDescent="0.25">
      <c r="J214" s="47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0:22" s="3" customFormat="1" x14ac:dyDescent="0.25">
      <c r="J215" s="47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0:22" s="3" customFormat="1" x14ac:dyDescent="0.25">
      <c r="J216" s="47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0:22" s="3" customFormat="1" x14ac:dyDescent="0.25">
      <c r="J217" s="47"/>
    </row>
    <row r="218" spans="10:22" s="3" customFormat="1" x14ac:dyDescent="0.25">
      <c r="J218" s="47"/>
    </row>
    <row r="219" spans="10:22" s="3" customFormat="1" ht="21" x14ac:dyDescent="0.35">
      <c r="J219" s="49"/>
    </row>
    <row r="220" spans="10:22" s="3" customFormat="1" x14ac:dyDescent="0.25">
      <c r="J220" s="50"/>
      <c r="K220" s="41"/>
      <c r="L220" s="41"/>
      <c r="M220" s="41"/>
      <c r="N220" s="41"/>
      <c r="O220" s="41"/>
      <c r="P220" s="41"/>
      <c r="Q220" s="41"/>
      <c r="R220" s="41"/>
      <c r="S220" s="43"/>
      <c r="T220" s="43"/>
      <c r="U220" s="44"/>
      <c r="V220" s="44"/>
    </row>
    <row r="221" spans="10:22" s="3" customFormat="1" x14ac:dyDescent="0.25">
      <c r="J221" s="5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10:22" s="3" customFormat="1" x14ac:dyDescent="0.25">
      <c r="J222" s="47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0:22" s="3" customFormat="1" x14ac:dyDescent="0.25">
      <c r="J223" s="47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10:22" s="3" customFormat="1" x14ac:dyDescent="0.25">
      <c r="J224" s="47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9:25" s="3" customFormat="1" x14ac:dyDescent="0.25">
      <c r="J225" s="47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9:25" s="3" customFormat="1" x14ac:dyDescent="0.25">
      <c r="J226" s="47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9:25" s="3" customFormat="1" x14ac:dyDescent="0.25">
      <c r="J227" s="47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9:25" s="3" customFormat="1" x14ac:dyDescent="0.25">
      <c r="J228" s="17"/>
    </row>
    <row r="229" spans="9:25" s="3" customFormat="1" ht="21" x14ac:dyDescent="0.35">
      <c r="J229" s="49"/>
    </row>
    <row r="230" spans="9:25" s="3" customFormat="1" x14ac:dyDescent="0.25">
      <c r="J230" s="47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53"/>
      <c r="W230" s="24"/>
      <c r="X230" s="24"/>
      <c r="Y230" s="24"/>
    </row>
    <row r="231" spans="9:25" s="3" customFormat="1" x14ac:dyDescent="0.25">
      <c r="J231" s="47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53"/>
      <c r="W231" s="24"/>
      <c r="X231" s="24"/>
      <c r="Y231" s="24"/>
    </row>
    <row r="232" spans="9:25" s="3" customFormat="1" x14ac:dyDescent="0.25">
      <c r="J232" s="47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53"/>
      <c r="W232" s="24"/>
      <c r="X232" s="24"/>
      <c r="Y232" s="24"/>
    </row>
    <row r="233" spans="9:25" s="3" customFormat="1" x14ac:dyDescent="0.25">
      <c r="J233" s="47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53"/>
      <c r="W233" s="24"/>
      <c r="X233" s="24"/>
      <c r="Y233" s="24"/>
    </row>
    <row r="234" spans="9:25" s="3" customFormat="1" x14ac:dyDescent="0.25">
      <c r="J234" s="47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53"/>
      <c r="W234" s="24"/>
      <c r="X234" s="24"/>
      <c r="Y234" s="24"/>
    </row>
    <row r="235" spans="9:25" s="3" customFormat="1" x14ac:dyDescent="0.25">
      <c r="I235" s="58"/>
      <c r="J235" s="47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53"/>
      <c r="W235" s="24"/>
      <c r="X235" s="24"/>
      <c r="Y235" s="24"/>
    </row>
    <row r="236" spans="9:25" s="3" customFormat="1" x14ac:dyDescent="0.25"/>
    <row r="237" spans="9:25" s="3" customFormat="1" x14ac:dyDescent="0.25"/>
    <row r="238" spans="9:25" s="3" customFormat="1" x14ac:dyDescent="0.25"/>
    <row r="239" spans="9:25" s="3" customFormat="1" x14ac:dyDescent="0.25"/>
    <row r="240" spans="9:25" s="3" customFormat="1" ht="23.25" x14ac:dyDescent="0.35">
      <c r="M240" s="48"/>
    </row>
    <row r="241" spans="5:22" s="3" customFormat="1" x14ac:dyDescent="0.25"/>
    <row r="242" spans="5:22" s="3" customFormat="1" ht="21" x14ac:dyDescent="0.35">
      <c r="J242" s="49"/>
      <c r="K242" s="20"/>
    </row>
    <row r="243" spans="5:22" s="3" customFormat="1" x14ac:dyDescent="0.25">
      <c r="J243" s="50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</row>
    <row r="244" spans="5:22" s="3" customFormat="1" x14ac:dyDescent="0.25">
      <c r="J244" s="5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5:22" s="3" customFormat="1" x14ac:dyDescent="0.25">
      <c r="E245" s="23"/>
      <c r="J245" s="47"/>
    </row>
    <row r="246" spans="5:22" s="3" customFormat="1" x14ac:dyDescent="0.25">
      <c r="J246" s="47"/>
    </row>
    <row r="247" spans="5:22" s="3" customFormat="1" x14ac:dyDescent="0.25">
      <c r="E247" s="23"/>
      <c r="J247" s="47"/>
    </row>
    <row r="248" spans="5:22" s="3" customFormat="1" x14ac:dyDescent="0.25">
      <c r="E248" s="23"/>
      <c r="J248" s="47"/>
    </row>
    <row r="249" spans="5:22" s="3" customFormat="1" x14ac:dyDescent="0.25">
      <c r="J249" s="47"/>
    </row>
    <row r="250" spans="5:22" s="3" customFormat="1" x14ac:dyDescent="0.25">
      <c r="I250" s="58"/>
      <c r="J250" s="47"/>
    </row>
    <row r="251" spans="5:22" s="3" customFormat="1" x14ac:dyDescent="0.25">
      <c r="J251" s="17"/>
    </row>
    <row r="252" spans="5:22" s="3" customFormat="1" x14ac:dyDescent="0.25">
      <c r="J252" s="41"/>
      <c r="P252" s="9"/>
    </row>
    <row r="253" spans="5:22" s="3" customFormat="1" x14ac:dyDescent="0.25">
      <c r="H253" s="23"/>
      <c r="J253" s="41"/>
      <c r="P253" s="9"/>
    </row>
    <row r="254" spans="5:22" s="3" customFormat="1" ht="21" x14ac:dyDescent="0.35">
      <c r="J254" s="49"/>
    </row>
    <row r="255" spans="5:22" s="3" customFormat="1" x14ac:dyDescent="0.25">
      <c r="E255" s="23"/>
      <c r="J255" s="50"/>
    </row>
    <row r="256" spans="5:22" s="3" customFormat="1" x14ac:dyDescent="0.25">
      <c r="E256" s="23"/>
      <c r="K256" s="41"/>
      <c r="L256" s="41"/>
      <c r="M256" s="41"/>
      <c r="N256" s="41"/>
      <c r="O256" s="41"/>
      <c r="P256" s="41"/>
      <c r="Q256" s="41"/>
      <c r="R256" s="41"/>
      <c r="S256" s="43"/>
      <c r="T256" s="43"/>
      <c r="U256" s="44"/>
      <c r="V256" s="44"/>
    </row>
    <row r="257" spans="5:22" s="3" customFormat="1" x14ac:dyDescent="0.25">
      <c r="E257" s="23"/>
      <c r="J257" s="5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</row>
    <row r="258" spans="5:22" s="3" customFormat="1" x14ac:dyDescent="0.25">
      <c r="E258" s="23"/>
      <c r="J258" s="47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5:22" s="3" customFormat="1" x14ac:dyDescent="0.25">
      <c r="J259" s="47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5:22" s="3" customFormat="1" x14ac:dyDescent="0.25">
      <c r="J260" s="47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5:22" s="3" customFormat="1" x14ac:dyDescent="0.25">
      <c r="H261" s="23"/>
      <c r="J261" s="47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5:22" s="3" customFormat="1" x14ac:dyDescent="0.25">
      <c r="J262" s="47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5:22" s="3" customFormat="1" x14ac:dyDescent="0.25">
      <c r="J263" s="47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5:22" s="3" customFormat="1" x14ac:dyDescent="0.25">
      <c r="E264" s="23"/>
      <c r="J264" s="17"/>
      <c r="K264" s="56"/>
      <c r="L264" s="56"/>
      <c r="M264" s="56"/>
      <c r="N264" s="56"/>
      <c r="O264" s="56"/>
      <c r="P264" s="56"/>
      <c r="Q264" s="56"/>
      <c r="R264" s="56"/>
      <c r="S264" s="56"/>
      <c r="T264" s="56"/>
    </row>
    <row r="265" spans="5:22" s="3" customFormat="1" x14ac:dyDescent="0.25">
      <c r="E265" s="23"/>
      <c r="J265" s="17"/>
      <c r="K265" s="57"/>
      <c r="L265" s="57"/>
      <c r="M265" s="57"/>
      <c r="N265" s="57"/>
      <c r="O265" s="57"/>
      <c r="P265" s="57"/>
      <c r="Q265" s="57"/>
      <c r="R265" s="57"/>
      <c r="S265" s="57"/>
      <c r="T265" s="57"/>
    </row>
    <row r="266" spans="5:22" s="3" customFormat="1" x14ac:dyDescent="0.25">
      <c r="E266" s="23"/>
    </row>
    <row r="267" spans="5:22" s="3" customFormat="1" ht="21" x14ac:dyDescent="0.35">
      <c r="E267" s="23"/>
      <c r="J267" s="49"/>
    </row>
    <row r="268" spans="5:22" s="3" customFormat="1" x14ac:dyDescent="0.25">
      <c r="E268" s="23"/>
    </row>
    <row r="269" spans="5:22" s="3" customFormat="1" x14ac:dyDescent="0.25">
      <c r="J269" s="50"/>
      <c r="K269" s="41"/>
      <c r="L269" s="41"/>
      <c r="M269" s="41"/>
      <c r="N269" s="41"/>
      <c r="O269" s="41"/>
      <c r="P269" s="41"/>
      <c r="Q269" s="41"/>
      <c r="R269" s="41"/>
      <c r="S269" s="43"/>
      <c r="T269" s="43"/>
      <c r="U269" s="44"/>
      <c r="V269" s="44"/>
    </row>
    <row r="270" spans="5:22" s="3" customFormat="1" x14ac:dyDescent="0.25">
      <c r="J270" s="5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</row>
    <row r="271" spans="5:22" s="3" customFormat="1" x14ac:dyDescent="0.25">
      <c r="J271" s="47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5:22" s="3" customFormat="1" x14ac:dyDescent="0.25">
      <c r="J272" s="47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5:22" s="3" customFormat="1" x14ac:dyDescent="0.25">
      <c r="E273" s="23"/>
      <c r="H273" s="23"/>
      <c r="J273" s="47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5:22" s="3" customFormat="1" x14ac:dyDescent="0.25">
      <c r="E274" s="23"/>
      <c r="J274" s="47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5:22" s="3" customFormat="1" x14ac:dyDescent="0.25">
      <c r="J275" s="47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5:22" s="3" customFormat="1" x14ac:dyDescent="0.25">
      <c r="E276" s="23"/>
      <c r="J276" s="47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5:22" s="3" customFormat="1" x14ac:dyDescent="0.25">
      <c r="J277" s="17"/>
      <c r="K277" s="57"/>
      <c r="L277" s="57"/>
      <c r="M277" s="57"/>
      <c r="N277" s="57"/>
      <c r="O277" s="57"/>
      <c r="P277" s="57"/>
      <c r="Q277" s="57"/>
      <c r="R277" s="57"/>
      <c r="S277" s="57"/>
      <c r="T277" s="57"/>
    </row>
    <row r="278" spans="5:22" s="3" customFormat="1" x14ac:dyDescent="0.25"/>
    <row r="279" spans="5:22" s="3" customFormat="1" x14ac:dyDescent="0.25"/>
    <row r="280" spans="5:22" s="3" customFormat="1" ht="21" x14ac:dyDescent="0.35">
      <c r="J280" s="49"/>
    </row>
    <row r="281" spans="5:22" s="3" customFormat="1" x14ac:dyDescent="0.25">
      <c r="J281" s="50"/>
      <c r="K281" s="41"/>
      <c r="L281" s="41"/>
      <c r="M281" s="41"/>
      <c r="N281" s="41"/>
      <c r="O281" s="41"/>
      <c r="P281" s="41"/>
      <c r="Q281" s="41"/>
      <c r="R281" s="41"/>
      <c r="S281" s="43"/>
      <c r="T281" s="43"/>
      <c r="U281" s="44"/>
      <c r="V281" s="44"/>
    </row>
    <row r="282" spans="5:22" s="3" customFormat="1" x14ac:dyDescent="0.25">
      <c r="J282" s="5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</row>
    <row r="283" spans="5:22" s="3" customFormat="1" x14ac:dyDescent="0.25">
      <c r="J283" s="47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5:22" s="3" customFormat="1" x14ac:dyDescent="0.25">
      <c r="J284" s="47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5:22" s="3" customFormat="1" x14ac:dyDescent="0.25">
      <c r="J285" s="47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5:22" s="3" customFormat="1" x14ac:dyDescent="0.25">
      <c r="J286" s="47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5:22" s="3" customFormat="1" x14ac:dyDescent="0.25">
      <c r="J287" s="47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5:22" s="3" customFormat="1" x14ac:dyDescent="0.25">
      <c r="J288" s="47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10:25" s="3" customFormat="1" x14ac:dyDescent="0.25">
      <c r="J289" s="47"/>
    </row>
    <row r="290" spans="10:25" s="3" customFormat="1" x14ac:dyDescent="0.25">
      <c r="J290" s="47"/>
    </row>
    <row r="291" spans="10:25" s="3" customFormat="1" ht="21" x14ac:dyDescent="0.35">
      <c r="J291" s="49"/>
    </row>
    <row r="292" spans="10:25" s="3" customFormat="1" x14ac:dyDescent="0.25">
      <c r="J292" s="50"/>
      <c r="K292" s="41"/>
      <c r="L292" s="41"/>
      <c r="M292" s="41"/>
      <c r="N292" s="41"/>
      <c r="O292" s="41"/>
      <c r="P292" s="41"/>
      <c r="Q292" s="41"/>
      <c r="R292" s="41"/>
      <c r="S292" s="43"/>
      <c r="T292" s="43"/>
      <c r="U292" s="44"/>
      <c r="V292" s="44"/>
    </row>
    <row r="293" spans="10:25" s="3" customFormat="1" x14ac:dyDescent="0.25">
      <c r="J293" s="5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</row>
    <row r="294" spans="10:25" s="3" customFormat="1" x14ac:dyDescent="0.25">
      <c r="J294" s="47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10:25" s="3" customFormat="1" x14ac:dyDescent="0.25">
      <c r="J295" s="47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10:25" s="3" customFormat="1" x14ac:dyDescent="0.25">
      <c r="J296" s="47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10:25" s="3" customFormat="1" x14ac:dyDescent="0.25">
      <c r="J297" s="47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10:25" s="3" customFormat="1" x14ac:dyDescent="0.25">
      <c r="J298" s="47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10:25" s="3" customFormat="1" x14ac:dyDescent="0.25">
      <c r="J299" s="47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10:25" s="3" customFormat="1" x14ac:dyDescent="0.25">
      <c r="J300" s="17"/>
    </row>
    <row r="301" spans="10:25" s="3" customFormat="1" ht="21" x14ac:dyDescent="0.35">
      <c r="J301" s="49"/>
    </row>
    <row r="302" spans="10:25" s="3" customFormat="1" x14ac:dyDescent="0.25">
      <c r="J302" s="47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59"/>
      <c r="W302" s="24"/>
      <c r="X302" s="24"/>
      <c r="Y302" s="24"/>
    </row>
    <row r="303" spans="10:25" s="3" customFormat="1" x14ac:dyDescent="0.25">
      <c r="J303" s="47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59"/>
      <c r="W303" s="24"/>
      <c r="X303" s="24"/>
      <c r="Y303" s="24"/>
    </row>
    <row r="304" spans="10:25" s="3" customFormat="1" x14ac:dyDescent="0.25">
      <c r="J304" s="47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59"/>
      <c r="W304" s="24"/>
      <c r="X304" s="24"/>
      <c r="Y304" s="24"/>
    </row>
    <row r="305" spans="10:25" s="3" customFormat="1" x14ac:dyDescent="0.25">
      <c r="J305" s="47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59"/>
      <c r="W305" s="24"/>
      <c r="X305" s="24"/>
      <c r="Y305" s="24"/>
    </row>
    <row r="306" spans="10:25" s="3" customFormat="1" x14ac:dyDescent="0.25">
      <c r="J306" s="47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59"/>
      <c r="W306" s="24"/>
      <c r="X306" s="24"/>
      <c r="Y306" s="24"/>
    </row>
    <row r="307" spans="10:25" s="3" customFormat="1" x14ac:dyDescent="0.25">
      <c r="J307" s="47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59"/>
      <c r="W307" s="24"/>
      <c r="X307" s="24"/>
      <c r="Y307" s="24"/>
    </row>
    <row r="308" spans="10:25" s="3" customFormat="1" x14ac:dyDescent="0.25"/>
    <row r="309" spans="10:25" s="3" customFormat="1" x14ac:dyDescent="0.25"/>
    <row r="310" spans="10:25" s="3" customFormat="1" x14ac:dyDescent="0.25"/>
    <row r="311" spans="10:25" s="3" customFormat="1" x14ac:dyDescent="0.25"/>
    <row r="312" spans="10:25" s="3" customFormat="1" x14ac:dyDescent="0.25"/>
    <row r="313" spans="10:25" s="3" customFormat="1" x14ac:dyDescent="0.25"/>
    <row r="314" spans="10:25" s="3" customFormat="1" x14ac:dyDescent="0.25"/>
    <row r="315" spans="10:25" s="3" customFormat="1" x14ac:dyDescent="0.25"/>
    <row r="316" spans="10:25" s="3" customFormat="1" x14ac:dyDescent="0.25"/>
    <row r="317" spans="10:25" s="3" customFormat="1" x14ac:dyDescent="0.25"/>
    <row r="318" spans="10:25" s="3" customFormat="1" x14ac:dyDescent="0.25"/>
    <row r="319" spans="10:25" s="3" customFormat="1" x14ac:dyDescent="0.25"/>
    <row r="320" spans="10:25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</sheetData>
  <mergeCells count="2">
    <mergeCell ref="AA27:AB27"/>
    <mergeCell ref="AC27:AD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57"/>
  <sheetViews>
    <sheetView topLeftCell="C34" workbookViewId="0">
      <selection activeCell="P4" sqref="P4"/>
    </sheetView>
  </sheetViews>
  <sheetFormatPr defaultRowHeight="15" x14ac:dyDescent="0.25"/>
  <cols>
    <col min="3" max="3" width="10.28515625" bestFit="1" customWidth="1"/>
    <col min="8" max="9" width="22.5703125" customWidth="1"/>
    <col min="10" max="11" width="18.5703125" customWidth="1"/>
    <col min="12" max="12" width="20.140625" customWidth="1"/>
    <col min="13" max="15" width="18.5703125" customWidth="1"/>
    <col min="16" max="16" width="19" bestFit="1" customWidth="1"/>
    <col min="17" max="19" width="18.5703125" customWidth="1"/>
    <col min="20" max="22" width="9.140625" style="61"/>
    <col min="23" max="23" width="9.140625" style="3"/>
    <col min="24" max="24" width="10.28515625" style="3" bestFit="1" customWidth="1"/>
    <col min="25" max="25" width="9.140625" style="3"/>
    <col min="26" max="28" width="9.140625" style="61"/>
    <col min="29" max="31" width="9.140625" style="3"/>
  </cols>
  <sheetData>
    <row r="2" spans="3:31" x14ac:dyDescent="0.25">
      <c r="H2" s="40" t="s">
        <v>36</v>
      </c>
      <c r="I2" s="40"/>
      <c r="J2" s="40"/>
      <c r="K2" s="40" t="s">
        <v>109</v>
      </c>
      <c r="L2" s="40"/>
      <c r="M2" s="40"/>
      <c r="N2" s="40"/>
      <c r="O2" s="40"/>
      <c r="P2" s="40"/>
      <c r="Q2" s="40"/>
      <c r="R2" s="40"/>
      <c r="S2" s="40"/>
      <c r="T2" s="3"/>
    </row>
    <row r="3" spans="3:31" ht="21" x14ac:dyDescent="0.35">
      <c r="H3" t="s">
        <v>39</v>
      </c>
      <c r="K3" s="91" t="s">
        <v>47</v>
      </c>
      <c r="L3" s="91"/>
      <c r="M3" s="91"/>
      <c r="N3" s="91"/>
      <c r="O3" s="92" t="s">
        <v>48</v>
      </c>
      <c r="P3" s="92"/>
      <c r="Q3" s="92"/>
      <c r="R3" s="92"/>
    </row>
    <row r="4" spans="3:31" x14ac:dyDescent="0.25">
      <c r="D4" s="40" t="s">
        <v>0</v>
      </c>
      <c r="E4" s="40" t="s">
        <v>106</v>
      </c>
      <c r="F4" s="40" t="s">
        <v>103</v>
      </c>
      <c r="G4" s="40" t="s">
        <v>104</v>
      </c>
      <c r="H4" s="40" t="s">
        <v>105</v>
      </c>
      <c r="I4" s="40" t="s">
        <v>107</v>
      </c>
      <c r="J4" s="40" t="s">
        <v>108</v>
      </c>
      <c r="K4" s="75" t="s">
        <v>108</v>
      </c>
      <c r="L4" s="76" t="s">
        <v>113</v>
      </c>
      <c r="M4" s="76" t="s">
        <v>16</v>
      </c>
      <c r="N4" s="76" t="s">
        <v>110</v>
      </c>
      <c r="O4" s="77" t="s">
        <v>108</v>
      </c>
      <c r="P4" s="77" t="s">
        <v>113</v>
      </c>
      <c r="Q4" s="77" t="s">
        <v>16</v>
      </c>
      <c r="R4" s="77" t="s">
        <v>110</v>
      </c>
      <c r="S4" s="40"/>
      <c r="Y4" s="36"/>
    </row>
    <row r="5" spans="3:31" x14ac:dyDescent="0.25">
      <c r="C5" s="40" t="s">
        <v>49</v>
      </c>
      <c r="D5">
        <v>0.54630000000000001</v>
      </c>
      <c r="E5">
        <f>(LOG10(D5))</f>
        <v>-0.26256879948541756</v>
      </c>
      <c r="F5">
        <v>1.0374000000000001</v>
      </c>
      <c r="G5">
        <v>-4.3493000000000004</v>
      </c>
      <c r="H5">
        <f>(E5-G5)/F5</f>
        <v>3.9393977255779666</v>
      </c>
      <c r="I5">
        <f>10^H5</f>
        <v>8697.5658513212202</v>
      </c>
      <c r="J5" s="60">
        <f>I5/1000</f>
        <v>8.6975658513212206</v>
      </c>
      <c r="K5" s="69"/>
      <c r="L5" s="70"/>
      <c r="M5" s="70"/>
      <c r="N5" s="70"/>
      <c r="O5" s="71"/>
      <c r="P5" s="72"/>
      <c r="Q5" s="72"/>
      <c r="R5" s="72"/>
      <c r="S5" s="60"/>
      <c r="X5" s="36"/>
    </row>
    <row r="6" spans="3:31" x14ac:dyDescent="0.25">
      <c r="C6" s="40" t="s">
        <v>50</v>
      </c>
      <c r="D6">
        <v>2.6214</v>
      </c>
      <c r="E6">
        <f t="shared" ref="E6:E57" si="0">(LOG10(D6))</f>
        <v>0.41853329509321208</v>
      </c>
      <c r="F6">
        <v>1.0374000000000001</v>
      </c>
      <c r="G6">
        <v>-4.3493000000000004</v>
      </c>
      <c r="H6">
        <f t="shared" ref="H6:H57" si="1">(E6-G6)/F6</f>
        <v>4.5959449538203314</v>
      </c>
      <c r="I6">
        <f t="shared" ref="I6:I57" si="2">10^H6</f>
        <v>39440.730836728602</v>
      </c>
      <c r="J6" s="60">
        <f t="shared" ref="J6:J57" si="3">I6/1000</f>
        <v>39.440730836728605</v>
      </c>
      <c r="K6" s="70">
        <v>39.440730836728605</v>
      </c>
      <c r="L6" s="85">
        <f>AVERAGE(K6:K9)</f>
        <v>37.805391369253499</v>
      </c>
      <c r="M6" s="88">
        <f>STDEV(K6:K9)</f>
        <v>1.630685483613131</v>
      </c>
      <c r="N6" s="88">
        <f>(M6/L6)*100</f>
        <v>4.3133675503736235</v>
      </c>
      <c r="O6" s="72">
        <v>39.440730836728605</v>
      </c>
      <c r="P6" s="79">
        <f>AVERAGE(O6:O9)</f>
        <v>38.463754489078035</v>
      </c>
      <c r="Q6" s="82">
        <f>STDEV(O6:O9)</f>
        <v>1.1781556494917511</v>
      </c>
      <c r="R6" s="82">
        <f>(Q6/P6)*100</f>
        <v>3.0630282070521586</v>
      </c>
      <c r="S6" s="60"/>
      <c r="X6" s="36"/>
    </row>
    <row r="7" spans="3:31" x14ac:dyDescent="0.25">
      <c r="C7" s="40" t="s">
        <v>52</v>
      </c>
      <c r="D7">
        <v>2.464</v>
      </c>
      <c r="E7">
        <f t="shared" si="0"/>
        <v>0.39164070349238783</v>
      </c>
      <c r="F7">
        <v>1.0374000000000001</v>
      </c>
      <c r="G7">
        <v>-4.3493000000000004</v>
      </c>
      <c r="H7">
        <f t="shared" si="1"/>
        <v>4.5700218849936256</v>
      </c>
      <c r="I7">
        <f t="shared" si="2"/>
        <v>37155.395199449878</v>
      </c>
      <c r="J7" s="60">
        <f t="shared" si="3"/>
        <v>37.155395199449877</v>
      </c>
      <c r="K7" s="70">
        <v>37.155395199449877</v>
      </c>
      <c r="L7" s="86"/>
      <c r="M7" s="89"/>
      <c r="N7" s="89"/>
      <c r="O7" s="72">
        <v>37.155395199449877</v>
      </c>
      <c r="P7" s="80"/>
      <c r="Q7" s="83"/>
      <c r="R7" s="83"/>
      <c r="S7" s="60"/>
      <c r="X7" s="36"/>
    </row>
    <row r="8" spans="3:31" x14ac:dyDescent="0.25">
      <c r="C8" s="40" t="s">
        <v>54</v>
      </c>
      <c r="D8">
        <v>2.5769000000000002</v>
      </c>
      <c r="E8">
        <f t="shared" si="0"/>
        <v>0.41109756550827847</v>
      </c>
      <c r="F8">
        <v>1.0374000000000001</v>
      </c>
      <c r="G8">
        <v>-4.3493000000000004</v>
      </c>
      <c r="H8">
        <f t="shared" si="1"/>
        <v>4.5887772946869854</v>
      </c>
      <c r="I8">
        <f t="shared" si="2"/>
        <v>38795.137431055613</v>
      </c>
      <c r="J8" s="60">
        <f t="shared" si="3"/>
        <v>38.795137431055615</v>
      </c>
      <c r="K8" s="70">
        <v>38.795137431055615</v>
      </c>
      <c r="L8" s="86"/>
      <c r="M8" s="89"/>
      <c r="N8" s="89"/>
      <c r="O8" s="72">
        <v>38.795137431055615</v>
      </c>
      <c r="P8" s="80"/>
      <c r="Q8" s="83"/>
      <c r="R8" s="83"/>
      <c r="S8" s="60"/>
      <c r="X8" s="36"/>
    </row>
    <row r="9" spans="3:31" x14ac:dyDescent="0.25">
      <c r="C9" s="40" t="s">
        <v>56</v>
      </c>
      <c r="D9">
        <v>2.3729</v>
      </c>
      <c r="E9">
        <f t="shared" si="0"/>
        <v>0.37527943633647476</v>
      </c>
      <c r="F9">
        <v>1.0374000000000001</v>
      </c>
      <c r="G9">
        <v>-4.3493000000000004</v>
      </c>
      <c r="H9">
        <f t="shared" si="1"/>
        <v>4.5542504688032333</v>
      </c>
      <c r="I9">
        <f t="shared" si="2"/>
        <v>35830.302009779902</v>
      </c>
      <c r="J9" s="60">
        <f t="shared" si="3"/>
        <v>35.830302009779899</v>
      </c>
      <c r="K9" s="70">
        <v>35.830302009779899</v>
      </c>
      <c r="L9" s="87"/>
      <c r="M9" s="90"/>
      <c r="N9" s="90"/>
      <c r="O9" s="72"/>
      <c r="P9" s="81"/>
      <c r="Q9" s="84"/>
      <c r="R9" s="84"/>
      <c r="S9" s="60"/>
      <c r="X9" s="36"/>
    </row>
    <row r="10" spans="3:31" x14ac:dyDescent="0.25">
      <c r="C10" s="40" t="s">
        <v>58</v>
      </c>
      <c r="D10">
        <v>0.58630000000000004</v>
      </c>
      <c r="E10">
        <f t="shared" si="0"/>
        <v>-0.23188010581520266</v>
      </c>
      <c r="F10">
        <v>1.0374000000000001</v>
      </c>
      <c r="G10">
        <v>-4.3493000000000004</v>
      </c>
      <c r="H10">
        <f t="shared" si="1"/>
        <v>3.9689800406639653</v>
      </c>
      <c r="I10">
        <f t="shared" si="2"/>
        <v>9310.6508453056977</v>
      </c>
      <c r="J10" s="60">
        <f t="shared" si="3"/>
        <v>9.3106508453056982</v>
      </c>
      <c r="K10" s="70">
        <v>9.3106508453056982</v>
      </c>
      <c r="L10" s="85">
        <f>AVERAGE(K10:K13)</f>
        <v>9.4901414622825691</v>
      </c>
      <c r="M10" s="88">
        <f>STDEV(K10:K13)</f>
        <v>1.1060957572245826</v>
      </c>
      <c r="N10" s="88">
        <f>(M10/L10)*100</f>
        <v>11.655208319292477</v>
      </c>
      <c r="O10" s="72">
        <v>9.3106508453056982</v>
      </c>
      <c r="P10" s="79">
        <f>AVERAGE(O10:O13)</f>
        <v>9.9782179477655806</v>
      </c>
      <c r="Q10" s="82">
        <f>STDEV(O10:O13)</f>
        <v>0.63707126927575897</v>
      </c>
      <c r="R10" s="82">
        <f>(Q10/P10)*100</f>
        <v>6.3846197047481628</v>
      </c>
      <c r="S10" s="60"/>
      <c r="X10" s="36"/>
      <c r="AD10" s="62"/>
      <c r="AE10" s="53"/>
    </row>
    <row r="11" spans="3:31" x14ac:dyDescent="0.25">
      <c r="C11" s="40" t="s">
        <v>59</v>
      </c>
      <c r="D11">
        <v>0.6694</v>
      </c>
      <c r="E11">
        <f t="shared" si="0"/>
        <v>-0.17431429197824166</v>
      </c>
      <c r="F11">
        <v>1.0374000000000001</v>
      </c>
      <c r="G11">
        <v>-4.3493000000000004</v>
      </c>
      <c r="H11">
        <f t="shared" si="1"/>
        <v>4.0244705109135905</v>
      </c>
      <c r="I11">
        <f t="shared" si="2"/>
        <v>10579.63076668053</v>
      </c>
      <c r="J11" s="60">
        <f t="shared" si="3"/>
        <v>10.57963076668053</v>
      </c>
      <c r="K11" s="70">
        <v>10.57963076668053</v>
      </c>
      <c r="L11" s="86"/>
      <c r="M11" s="89"/>
      <c r="N11" s="89"/>
      <c r="O11" s="72">
        <v>10.57963076668053</v>
      </c>
      <c r="P11" s="80"/>
      <c r="Q11" s="83"/>
      <c r="R11" s="83"/>
      <c r="S11" s="60"/>
      <c r="X11" s="36"/>
      <c r="AD11" s="62"/>
      <c r="AE11" s="53"/>
    </row>
    <row r="12" spans="3:31" x14ac:dyDescent="0.25">
      <c r="C12" s="40" t="s">
        <v>60</v>
      </c>
      <c r="D12">
        <v>0.63429999999999997</v>
      </c>
      <c r="E12">
        <f t="shared" si="0"/>
        <v>-0.19770528860253628</v>
      </c>
      <c r="F12">
        <v>1.0374000000000001</v>
      </c>
      <c r="G12">
        <v>-4.3493000000000004</v>
      </c>
      <c r="H12">
        <f t="shared" si="1"/>
        <v>4.0019227987251433</v>
      </c>
      <c r="I12">
        <f t="shared" si="2"/>
        <v>10044.372231310517</v>
      </c>
      <c r="J12" s="60">
        <f t="shared" si="3"/>
        <v>10.044372231310517</v>
      </c>
      <c r="K12" s="70">
        <v>10.044372231310517</v>
      </c>
      <c r="L12" s="86"/>
      <c r="M12" s="89"/>
      <c r="N12" s="89"/>
      <c r="O12" s="72">
        <v>10.044372231310517</v>
      </c>
      <c r="P12" s="80"/>
      <c r="Q12" s="83"/>
      <c r="R12" s="83"/>
      <c r="S12" s="60"/>
      <c r="X12" s="36"/>
      <c r="AD12" s="62"/>
      <c r="AE12" s="53"/>
    </row>
    <row r="13" spans="3:31" x14ac:dyDescent="0.25">
      <c r="C13" s="40" t="s">
        <v>61</v>
      </c>
      <c r="D13">
        <v>0.50260000000000005</v>
      </c>
      <c r="E13">
        <f t="shared" si="0"/>
        <v>-0.2987775157434428</v>
      </c>
      <c r="F13">
        <v>1.0374000000000001</v>
      </c>
      <c r="G13">
        <v>-4.3493000000000004</v>
      </c>
      <c r="H13">
        <f t="shared" si="1"/>
        <v>3.9044943939238066</v>
      </c>
      <c r="I13">
        <f t="shared" si="2"/>
        <v>8025.9120058335329</v>
      </c>
      <c r="J13" s="60">
        <f t="shared" si="3"/>
        <v>8.0259120058335327</v>
      </c>
      <c r="K13" s="70">
        <v>8.0259120058335327</v>
      </c>
      <c r="L13" s="87"/>
      <c r="M13" s="90"/>
      <c r="N13" s="90"/>
      <c r="O13" s="72"/>
      <c r="P13" s="81"/>
      <c r="Q13" s="84"/>
      <c r="R13" s="84"/>
      <c r="S13" s="60"/>
      <c r="X13" s="36"/>
    </row>
    <row r="14" spans="3:31" x14ac:dyDescent="0.25">
      <c r="C14" s="40" t="s">
        <v>62</v>
      </c>
      <c r="D14">
        <v>2.4716999999999998</v>
      </c>
      <c r="E14">
        <f t="shared" si="0"/>
        <v>0.39299575757735389</v>
      </c>
      <c r="F14">
        <v>1.0374000000000001</v>
      </c>
      <c r="G14">
        <v>-4.3493000000000004</v>
      </c>
      <c r="H14">
        <f t="shared" si="1"/>
        <v>4.5713280871190998</v>
      </c>
      <c r="I14">
        <f t="shared" si="2"/>
        <v>37267.313530325533</v>
      </c>
      <c r="J14" s="60">
        <f t="shared" si="3"/>
        <v>37.267313530325531</v>
      </c>
      <c r="K14" s="70">
        <v>37.267313530325531</v>
      </c>
      <c r="L14" s="85">
        <f>AVERAGE(K14:K17)</f>
        <v>34.878454360552865</v>
      </c>
      <c r="M14" s="88">
        <f>STDEV(K14:K17)</f>
        <v>3.9428535085340979</v>
      </c>
      <c r="N14" s="88">
        <f>(M14/L14)*100</f>
        <v>11.30455342938998</v>
      </c>
      <c r="O14" s="72">
        <v>37.267313530325531</v>
      </c>
      <c r="P14" s="79">
        <f>AVERAGE(O14:O17)</f>
        <v>36.611244651529638</v>
      </c>
      <c r="Q14" s="82">
        <f>STDEV(O14:O17)</f>
        <v>2.3029909964260447</v>
      </c>
      <c r="R14" s="82">
        <f>(Q14/P14)*100</f>
        <v>6.2903925237893388</v>
      </c>
      <c r="S14" s="60"/>
      <c r="X14" s="36"/>
    </row>
    <row r="15" spans="3:31" x14ac:dyDescent="0.25">
      <c r="C15" s="40" t="s">
        <v>63</v>
      </c>
      <c r="D15">
        <v>1.9518</v>
      </c>
      <c r="E15">
        <f t="shared" si="0"/>
        <v>0.29043531366549719</v>
      </c>
      <c r="F15">
        <v>1.0374000000000001</v>
      </c>
      <c r="G15">
        <v>-4.3493000000000004</v>
      </c>
      <c r="H15">
        <f t="shared" si="1"/>
        <v>4.4724651182432016</v>
      </c>
      <c r="I15">
        <f t="shared" si="2"/>
        <v>29680.083487622574</v>
      </c>
      <c r="J15" s="60">
        <f t="shared" si="3"/>
        <v>29.680083487622575</v>
      </c>
      <c r="K15" s="70">
        <v>29.680083487622575</v>
      </c>
      <c r="L15" s="86"/>
      <c r="M15" s="89"/>
      <c r="N15" s="89"/>
      <c r="O15" s="72"/>
      <c r="P15" s="80"/>
      <c r="Q15" s="83"/>
      <c r="R15" s="83"/>
      <c r="S15" s="60"/>
      <c r="X15" s="36"/>
    </row>
    <row r="16" spans="3:31" x14ac:dyDescent="0.25">
      <c r="C16" s="40" t="s">
        <v>64</v>
      </c>
      <c r="D16">
        <v>2.5575999999999999</v>
      </c>
      <c r="E16">
        <f t="shared" si="0"/>
        <v>0.40783262326363151</v>
      </c>
      <c r="F16">
        <v>1.0374000000000001</v>
      </c>
      <c r="G16">
        <v>-4.3493000000000004</v>
      </c>
      <c r="H16">
        <f t="shared" si="1"/>
        <v>4.5856300590549752</v>
      </c>
      <c r="I16">
        <f t="shared" si="2"/>
        <v>38515.013910785769</v>
      </c>
      <c r="J16" s="60">
        <f t="shared" si="3"/>
        <v>38.515013910785768</v>
      </c>
      <c r="K16" s="70">
        <v>38.515013910785768</v>
      </c>
      <c r="L16" s="86"/>
      <c r="M16" s="89"/>
      <c r="N16" s="89"/>
      <c r="O16" s="72">
        <v>38.515013910785768</v>
      </c>
      <c r="P16" s="80"/>
      <c r="Q16" s="83"/>
      <c r="R16" s="83"/>
      <c r="S16" s="60"/>
      <c r="X16" s="36"/>
    </row>
    <row r="17" spans="3:24" x14ac:dyDescent="0.25">
      <c r="C17" s="40" t="s">
        <v>65</v>
      </c>
      <c r="D17">
        <v>2.2507999999999999</v>
      </c>
      <c r="E17">
        <f t="shared" si="0"/>
        <v>0.35233690648195504</v>
      </c>
      <c r="F17">
        <v>1.0374000000000001</v>
      </c>
      <c r="G17">
        <v>-4.3493000000000004</v>
      </c>
      <c r="H17">
        <f t="shared" si="1"/>
        <v>4.5321350554096345</v>
      </c>
      <c r="I17">
        <f t="shared" si="2"/>
        <v>34051.406513477603</v>
      </c>
      <c r="J17" s="60">
        <f t="shared" si="3"/>
        <v>34.051406513477602</v>
      </c>
      <c r="K17" s="70">
        <v>34.051406513477602</v>
      </c>
      <c r="L17" s="87"/>
      <c r="M17" s="90"/>
      <c r="N17" s="90"/>
      <c r="O17" s="72">
        <v>34.051406513477602</v>
      </c>
      <c r="P17" s="81"/>
      <c r="Q17" s="84"/>
      <c r="R17" s="84"/>
      <c r="S17" s="60"/>
      <c r="X17" s="36"/>
    </row>
    <row r="18" spans="3:24" x14ac:dyDescent="0.25">
      <c r="C18" s="40" t="s">
        <v>51</v>
      </c>
      <c r="D18">
        <v>0.59699999999999998</v>
      </c>
      <c r="E18">
        <f t="shared" si="0"/>
        <v>-0.22402566887063094</v>
      </c>
      <c r="F18">
        <v>1.0374000000000001</v>
      </c>
      <c r="G18">
        <v>-4.3493000000000004</v>
      </c>
      <c r="H18">
        <f t="shared" si="1"/>
        <v>3.9765513120583855</v>
      </c>
      <c r="I18">
        <f t="shared" si="2"/>
        <v>9474.3911818414872</v>
      </c>
      <c r="J18" s="60">
        <f t="shared" si="3"/>
        <v>9.4743911818414865</v>
      </c>
      <c r="K18" s="70"/>
      <c r="L18" s="73"/>
      <c r="M18" s="70"/>
      <c r="N18" s="70"/>
      <c r="O18" s="72"/>
      <c r="P18" s="74"/>
      <c r="Q18" s="72"/>
      <c r="R18" s="72"/>
      <c r="S18" s="60"/>
      <c r="X18" s="36"/>
    </row>
    <row r="19" spans="3:24" x14ac:dyDescent="0.25">
      <c r="C19" s="40" t="s">
        <v>66</v>
      </c>
      <c r="D19">
        <v>1.3120000000000001</v>
      </c>
      <c r="E19">
        <f t="shared" si="0"/>
        <v>0.11793383503964149</v>
      </c>
      <c r="F19">
        <v>1.0374000000000001</v>
      </c>
      <c r="G19">
        <v>-4.3493000000000004</v>
      </c>
      <c r="H19">
        <f t="shared" si="1"/>
        <v>4.3061826055905552</v>
      </c>
      <c r="I19">
        <f t="shared" si="2"/>
        <v>20238.699661071976</v>
      </c>
      <c r="J19" s="60">
        <f t="shared" si="3"/>
        <v>20.238699661071976</v>
      </c>
      <c r="K19" s="70">
        <v>20.238699661071976</v>
      </c>
      <c r="L19" s="85">
        <f>AVERAGE(K19:K22)</f>
        <v>20.388995713711729</v>
      </c>
      <c r="M19" s="88">
        <f>STDEV(K19:K22)</f>
        <v>0.58837952765265367</v>
      </c>
      <c r="N19" s="88">
        <f>(M19/L19)*100</f>
        <v>2.8857700296487123</v>
      </c>
      <c r="O19" s="72">
        <v>20.238699661071976</v>
      </c>
      <c r="P19" s="79">
        <f>AVERAGE(O19:O22)</f>
        <v>20.640444624090286</v>
      </c>
      <c r="Q19" s="82">
        <f>STDEV(O19:O22)</f>
        <v>0.37406734107344891</v>
      </c>
      <c r="R19" s="82">
        <f>(Q19/P19)*100</f>
        <v>1.8123027283862867</v>
      </c>
      <c r="S19" s="60"/>
      <c r="X19" s="36"/>
    </row>
    <row r="20" spans="3:24" x14ac:dyDescent="0.25">
      <c r="C20" s="40" t="s">
        <v>67</v>
      </c>
      <c r="D20">
        <v>1.3432999999999999</v>
      </c>
      <c r="E20">
        <f t="shared" si="0"/>
        <v>0.12817301474972834</v>
      </c>
      <c r="F20">
        <v>1.0374000000000001</v>
      </c>
      <c r="G20">
        <v>-4.3493000000000004</v>
      </c>
      <c r="H20">
        <f t="shared" si="1"/>
        <v>4.3160526457969226</v>
      </c>
      <c r="I20">
        <f t="shared" si="2"/>
        <v>20703.923094904567</v>
      </c>
      <c r="J20" s="60">
        <f t="shared" si="3"/>
        <v>20.703923094904567</v>
      </c>
      <c r="K20" s="70">
        <v>20.703923094904567</v>
      </c>
      <c r="L20" s="86"/>
      <c r="M20" s="89"/>
      <c r="N20" s="89"/>
      <c r="O20" s="72">
        <v>20.703923094904567</v>
      </c>
      <c r="P20" s="80"/>
      <c r="Q20" s="83"/>
      <c r="R20" s="83"/>
      <c r="S20" s="60"/>
      <c r="X20" s="36"/>
    </row>
    <row r="21" spans="3:24" x14ac:dyDescent="0.25">
      <c r="C21" s="40" t="s">
        <v>68</v>
      </c>
      <c r="D21">
        <v>1.3617999999999999</v>
      </c>
      <c r="E21">
        <f t="shared" si="0"/>
        <v>0.13411332984232419</v>
      </c>
      <c r="F21">
        <v>1.0374000000000001</v>
      </c>
      <c r="G21">
        <v>-4.3493000000000004</v>
      </c>
      <c r="H21">
        <f t="shared" si="1"/>
        <v>4.3217788026241797</v>
      </c>
      <c r="I21">
        <f t="shared" si="2"/>
        <v>20978.711116294315</v>
      </c>
      <c r="J21" s="60">
        <f t="shared" si="3"/>
        <v>20.978711116294313</v>
      </c>
      <c r="K21" s="70">
        <v>20.978711116294313</v>
      </c>
      <c r="L21" s="86"/>
      <c r="M21" s="89"/>
      <c r="N21" s="89"/>
      <c r="O21" s="72">
        <v>20.978711116294313</v>
      </c>
      <c r="P21" s="80"/>
      <c r="Q21" s="83"/>
      <c r="R21" s="83"/>
      <c r="S21" s="60"/>
      <c r="X21" s="36"/>
    </row>
    <row r="22" spans="3:24" x14ac:dyDescent="0.25">
      <c r="C22" s="40" t="s">
        <v>69</v>
      </c>
      <c r="D22">
        <v>1.2714000000000001</v>
      </c>
      <c r="E22">
        <f t="shared" si="0"/>
        <v>0.10428220709443824</v>
      </c>
      <c r="F22">
        <v>1.0374000000000001</v>
      </c>
      <c r="G22">
        <v>-4.3493000000000004</v>
      </c>
      <c r="H22">
        <f t="shared" si="1"/>
        <v>4.2930231415986482</v>
      </c>
      <c r="I22">
        <f t="shared" si="2"/>
        <v>19634.648982576058</v>
      </c>
      <c r="J22" s="60">
        <f t="shared" si="3"/>
        <v>19.63464898257606</v>
      </c>
      <c r="K22" s="70">
        <v>19.63464898257606</v>
      </c>
      <c r="L22" s="87"/>
      <c r="M22" s="90"/>
      <c r="N22" s="90"/>
      <c r="O22" s="72"/>
      <c r="P22" s="81"/>
      <c r="Q22" s="84"/>
      <c r="R22" s="84"/>
      <c r="S22" s="60"/>
      <c r="X22" s="36"/>
    </row>
    <row r="23" spans="3:24" x14ac:dyDescent="0.25">
      <c r="C23" s="40" t="s">
        <v>70</v>
      </c>
      <c r="D23">
        <v>1.9800000000000002E-2</v>
      </c>
      <c r="E23">
        <f t="shared" si="0"/>
        <v>-1.7033348097384688</v>
      </c>
      <c r="F23">
        <v>1.0374000000000001</v>
      </c>
      <c r="G23">
        <v>-4.3493000000000004</v>
      </c>
      <c r="H23">
        <f t="shared" si="1"/>
        <v>2.5505737326600455</v>
      </c>
      <c r="I23">
        <f t="shared" si="2"/>
        <v>355.28243169434074</v>
      </c>
      <c r="J23" s="60">
        <f t="shared" si="3"/>
        <v>0.35528243169434076</v>
      </c>
      <c r="K23" s="70">
        <v>0.35528243169434076</v>
      </c>
      <c r="L23" s="85">
        <f>AVERAGE(K23:K26)</f>
        <v>0.43611090098823213</v>
      </c>
      <c r="M23" s="88">
        <f>STDEV(K23:K26)</f>
        <v>6.661063248033447E-2</v>
      </c>
      <c r="N23" s="88">
        <f>(M23/L23)*100</f>
        <v>15.273782959654078</v>
      </c>
      <c r="O23" s="72"/>
      <c r="P23" s="79">
        <f>AVERAGE(O23:O26)</f>
        <v>0.46305372408619599</v>
      </c>
      <c r="Q23" s="82">
        <f>STDEV(O23:O26)</f>
        <v>4.7958004964930676E-2</v>
      </c>
      <c r="R23" s="82">
        <f>(Q23/P23)*100</f>
        <v>10.356898664312101</v>
      </c>
      <c r="S23" s="60"/>
      <c r="X23" s="36"/>
    </row>
    <row r="24" spans="3:24" x14ac:dyDescent="0.25">
      <c r="C24" s="40" t="s">
        <v>71</v>
      </c>
      <c r="D24">
        <v>2.3800000000000002E-2</v>
      </c>
      <c r="E24">
        <f t="shared" si="0"/>
        <v>-1.6234230429434879</v>
      </c>
      <c r="F24">
        <v>1.0374000000000001</v>
      </c>
      <c r="G24">
        <v>-4.3493000000000004</v>
      </c>
      <c r="H24">
        <f t="shared" si="1"/>
        <v>2.627604546998759</v>
      </c>
      <c r="I24">
        <f t="shared" si="2"/>
        <v>424.23309655724682</v>
      </c>
      <c r="J24" s="60">
        <f t="shared" si="3"/>
        <v>0.42423309655724684</v>
      </c>
      <c r="K24" s="70">
        <v>0.42423309655724684</v>
      </c>
      <c r="L24" s="86"/>
      <c r="M24" s="89"/>
      <c r="N24" s="89"/>
      <c r="O24" s="72">
        <v>0.42423309655724684</v>
      </c>
      <c r="P24" s="80"/>
      <c r="Q24" s="83"/>
      <c r="R24" s="83"/>
      <c r="S24" s="60"/>
      <c r="X24" s="36"/>
    </row>
    <row r="25" spans="3:24" x14ac:dyDescent="0.25">
      <c r="C25" s="40" t="s">
        <v>72</v>
      </c>
      <c r="D25">
        <v>2.52E-2</v>
      </c>
      <c r="E25">
        <f t="shared" si="0"/>
        <v>-1.5985994592184558</v>
      </c>
      <c r="F25">
        <v>1.0374000000000001</v>
      </c>
      <c r="G25">
        <v>-4.3493000000000004</v>
      </c>
      <c r="H25">
        <f t="shared" si="1"/>
        <v>2.6515331991339353</v>
      </c>
      <c r="I25">
        <f t="shared" si="2"/>
        <v>448.26331565200536</v>
      </c>
      <c r="J25" s="60">
        <f t="shared" si="3"/>
        <v>0.44826331565200533</v>
      </c>
      <c r="K25" s="70">
        <v>0.44826331565200533</v>
      </c>
      <c r="L25" s="86"/>
      <c r="M25" s="89"/>
      <c r="N25" s="89"/>
      <c r="O25" s="72">
        <v>0.44826331565200533</v>
      </c>
      <c r="P25" s="80"/>
      <c r="Q25" s="83"/>
      <c r="R25" s="83"/>
      <c r="S25" s="60"/>
      <c r="X25" s="36"/>
    </row>
    <row r="26" spans="3:24" x14ac:dyDescent="0.25">
      <c r="C26" s="40" t="s">
        <v>73</v>
      </c>
      <c r="D26">
        <v>2.92E-2</v>
      </c>
      <c r="E26">
        <f t="shared" si="0"/>
        <v>-1.5346171485515816</v>
      </c>
      <c r="F26">
        <v>1.0374000000000001</v>
      </c>
      <c r="G26">
        <v>-4.3493000000000004</v>
      </c>
      <c r="H26">
        <f t="shared" si="1"/>
        <v>2.7132088408024084</v>
      </c>
      <c r="I26">
        <f t="shared" si="2"/>
        <v>516.66476004933554</v>
      </c>
      <c r="J26" s="60">
        <f t="shared" si="3"/>
        <v>0.51666476004933559</v>
      </c>
      <c r="K26" s="70">
        <v>0.51666476004933559</v>
      </c>
      <c r="L26" s="87"/>
      <c r="M26" s="90"/>
      <c r="N26" s="90"/>
      <c r="O26" s="72">
        <v>0.51666476004933559</v>
      </c>
      <c r="P26" s="81"/>
      <c r="Q26" s="84"/>
      <c r="R26" s="84"/>
      <c r="S26" s="60"/>
      <c r="X26" s="36"/>
    </row>
    <row r="27" spans="3:24" x14ac:dyDescent="0.25">
      <c r="C27" s="40" t="s">
        <v>74</v>
      </c>
      <c r="D27">
        <v>0.98829999999999996</v>
      </c>
      <c r="E27">
        <f t="shared" si="0"/>
        <v>-5.111204635089385E-3</v>
      </c>
      <c r="F27">
        <v>1.0374000000000001</v>
      </c>
      <c r="G27">
        <v>-4.3493000000000004</v>
      </c>
      <c r="H27">
        <f t="shared" si="1"/>
        <v>4.1875735447897728</v>
      </c>
      <c r="I27">
        <f t="shared" si="2"/>
        <v>15401.873241291049</v>
      </c>
      <c r="J27" s="60">
        <f t="shared" si="3"/>
        <v>15.401873241291048</v>
      </c>
      <c r="K27" s="70">
        <v>15.401873241291048</v>
      </c>
      <c r="L27" s="85">
        <f>AVERAGE(K27:K30)</f>
        <v>16.456997932708294</v>
      </c>
      <c r="M27" s="88">
        <f>STDEV(K27:K30)</f>
        <v>1.1503729498254283</v>
      </c>
      <c r="N27" s="88">
        <f>(M27/L27)*100</f>
        <v>6.990174967082309</v>
      </c>
      <c r="O27" s="72">
        <v>15.401873241291048</v>
      </c>
      <c r="P27" s="79">
        <f>AVERAGE(O27:O30)</f>
        <v>16.014212659620615</v>
      </c>
      <c r="Q27" s="82">
        <f>STDEV(O27:O30)</f>
        <v>0.89926864570889242</v>
      </c>
      <c r="R27" s="82">
        <f>(Q27/P27)*100</f>
        <v>5.6154408888073091</v>
      </c>
      <c r="S27" s="60"/>
      <c r="X27" s="36"/>
    </row>
    <row r="28" spans="3:24" x14ac:dyDescent="0.25">
      <c r="C28" s="40" t="s">
        <v>75</v>
      </c>
      <c r="D28">
        <v>1.0980000000000001</v>
      </c>
      <c r="E28">
        <f t="shared" si="0"/>
        <v>4.060234011407314E-2</v>
      </c>
      <c r="F28">
        <v>1.0374000000000001</v>
      </c>
      <c r="G28">
        <v>-4.3493000000000004</v>
      </c>
      <c r="H28">
        <f t="shared" si="1"/>
        <v>4.2316390400174209</v>
      </c>
      <c r="I28">
        <f t="shared" si="2"/>
        <v>17046.649829659811</v>
      </c>
      <c r="J28" s="60">
        <f t="shared" si="3"/>
        <v>17.04664982965981</v>
      </c>
      <c r="K28" s="70">
        <v>17.04664982965981</v>
      </c>
      <c r="L28" s="86"/>
      <c r="M28" s="89"/>
      <c r="N28" s="89"/>
      <c r="O28" s="72">
        <v>17.04664982965981</v>
      </c>
      <c r="P28" s="80"/>
      <c r="Q28" s="83"/>
      <c r="R28" s="83"/>
      <c r="S28" s="60"/>
      <c r="X28" s="36"/>
    </row>
    <row r="29" spans="3:24" x14ac:dyDescent="0.25">
      <c r="C29" s="40" t="s">
        <v>76</v>
      </c>
      <c r="D29">
        <v>1.1474</v>
      </c>
      <c r="E29">
        <f t="shared" si="0"/>
        <v>5.9714845546422188E-2</v>
      </c>
      <c r="F29">
        <v>1.0374000000000001</v>
      </c>
      <c r="G29">
        <v>-4.3493000000000004</v>
      </c>
      <c r="H29">
        <f t="shared" si="1"/>
        <v>4.2500625077563345</v>
      </c>
      <c r="I29">
        <f t="shared" si="2"/>
        <v>17785.353751971332</v>
      </c>
      <c r="J29" s="60">
        <f t="shared" si="3"/>
        <v>17.785353751971332</v>
      </c>
      <c r="K29" s="70">
        <v>17.785353751971332</v>
      </c>
      <c r="L29" s="86"/>
      <c r="M29" s="89"/>
      <c r="N29" s="89"/>
      <c r="O29" s="72"/>
      <c r="P29" s="80"/>
      <c r="Q29" s="83"/>
      <c r="R29" s="83"/>
      <c r="S29" s="60"/>
      <c r="X29" s="36"/>
    </row>
    <row r="30" spans="3:24" x14ac:dyDescent="0.25">
      <c r="C30" s="40" t="s">
        <v>77</v>
      </c>
      <c r="D30">
        <v>1.0011000000000001</v>
      </c>
      <c r="E30">
        <f t="shared" si="0"/>
        <v>4.7746137445523157E-4</v>
      </c>
      <c r="F30">
        <v>1.0374000000000001</v>
      </c>
      <c r="G30">
        <v>-4.3493000000000004</v>
      </c>
      <c r="H30">
        <f t="shared" si="1"/>
        <v>4.192960730069843</v>
      </c>
      <c r="I30">
        <f t="shared" si="2"/>
        <v>15594.114907910996</v>
      </c>
      <c r="J30" s="60">
        <f t="shared" si="3"/>
        <v>15.594114907910996</v>
      </c>
      <c r="K30" s="70">
        <v>15.594114907910996</v>
      </c>
      <c r="L30" s="87"/>
      <c r="M30" s="90"/>
      <c r="N30" s="90"/>
      <c r="O30" s="72">
        <v>15.594114907910996</v>
      </c>
      <c r="P30" s="81"/>
      <c r="Q30" s="84"/>
      <c r="R30" s="84"/>
      <c r="S30" s="60"/>
      <c r="X30" s="36"/>
    </row>
    <row r="31" spans="3:24" x14ac:dyDescent="0.25">
      <c r="C31" s="40" t="s">
        <v>53</v>
      </c>
      <c r="D31">
        <v>0.59730000000000005</v>
      </c>
      <c r="E31">
        <f t="shared" si="0"/>
        <v>-0.22380748525292798</v>
      </c>
      <c r="F31">
        <v>1.0374000000000001</v>
      </c>
      <c r="G31">
        <v>-4.3493000000000004</v>
      </c>
      <c r="H31">
        <f t="shared" si="1"/>
        <v>3.9767616297928203</v>
      </c>
      <c r="I31">
        <f t="shared" si="2"/>
        <v>9478.9804988602136</v>
      </c>
      <c r="J31" s="60">
        <f t="shared" si="3"/>
        <v>9.4789804988602135</v>
      </c>
      <c r="K31" s="70"/>
      <c r="L31" s="73"/>
      <c r="M31" s="70"/>
      <c r="N31" s="70"/>
      <c r="O31" s="72"/>
      <c r="P31" s="74"/>
      <c r="Q31" s="72"/>
      <c r="R31" s="72"/>
      <c r="S31" s="60"/>
      <c r="X31" s="36"/>
    </row>
    <row r="32" spans="3:24" x14ac:dyDescent="0.25">
      <c r="C32" s="40" t="s">
        <v>78</v>
      </c>
      <c r="D32">
        <v>9.2543000000000006</v>
      </c>
      <c r="E32">
        <f t="shared" si="0"/>
        <v>0.96634357407383575</v>
      </c>
      <c r="F32">
        <v>1.0374000000000001</v>
      </c>
      <c r="G32">
        <v>-4.3493000000000004</v>
      </c>
      <c r="H32">
        <f t="shared" si="1"/>
        <v>5.1240057586985115</v>
      </c>
      <c r="I32">
        <f t="shared" si="2"/>
        <v>133047.20597787428</v>
      </c>
      <c r="J32" s="60">
        <f t="shared" si="3"/>
        <v>133.04720597787428</v>
      </c>
      <c r="K32" s="70">
        <f>J32*20</f>
        <v>2660.9441195574855</v>
      </c>
      <c r="L32" s="85">
        <f>AVERAGE(K32:K35)</f>
        <v>2076.1649878206626</v>
      </c>
      <c r="M32" s="88">
        <f>STDEV(K32:K35)</f>
        <v>478.16073646567003</v>
      </c>
      <c r="N32" s="88">
        <f>(M32/L32)*100</f>
        <v>23.030960413584104</v>
      </c>
      <c r="O32" s="72"/>
      <c r="P32" s="79">
        <f>AVERAGE(O32:O35)</f>
        <v>1881.2386105750547</v>
      </c>
      <c r="Q32" s="82">
        <f>STDEV(O32:O35)</f>
        <v>339.08520989495918</v>
      </c>
      <c r="R32" s="82">
        <f>(Q32/P32)*100</f>
        <v>18.024572108442321</v>
      </c>
      <c r="S32" s="60"/>
      <c r="X32" s="36"/>
    </row>
    <row r="33" spans="3:24" x14ac:dyDescent="0.25">
      <c r="C33" s="40" t="s">
        <v>79</v>
      </c>
      <c r="D33">
        <v>5.9683999999999999</v>
      </c>
      <c r="E33">
        <f t="shared" si="0"/>
        <v>0.7758579216984226</v>
      </c>
      <c r="F33">
        <v>1.0374000000000001</v>
      </c>
      <c r="G33">
        <v>-4.3493000000000004</v>
      </c>
      <c r="H33">
        <f t="shared" si="1"/>
        <v>4.9403874317509375</v>
      </c>
      <c r="I33">
        <f t="shared" si="2"/>
        <v>87174.091852280704</v>
      </c>
      <c r="J33" s="60">
        <f t="shared" si="3"/>
        <v>87.174091852280711</v>
      </c>
      <c r="K33" s="70">
        <f t="shared" ref="K33:K56" si="4">J33*20</f>
        <v>1743.4818370456142</v>
      </c>
      <c r="L33" s="86"/>
      <c r="M33" s="89"/>
      <c r="N33" s="89"/>
      <c r="O33" s="72">
        <v>1743.4818370456142</v>
      </c>
      <c r="P33" s="80"/>
      <c r="Q33" s="83"/>
      <c r="R33" s="83"/>
      <c r="S33" s="60"/>
      <c r="X33" s="36"/>
    </row>
    <row r="34" spans="3:24" x14ac:dyDescent="0.25">
      <c r="C34" s="40" t="s">
        <v>80</v>
      </c>
      <c r="D34">
        <v>7.8390000000000004</v>
      </c>
      <c r="E34">
        <f t="shared" si="0"/>
        <v>0.89426066444698815</v>
      </c>
      <c r="F34">
        <v>1.0374000000000001</v>
      </c>
      <c r="G34">
        <v>-4.3493000000000004</v>
      </c>
      <c r="H34">
        <f t="shared" si="1"/>
        <v>5.0545215581713787</v>
      </c>
      <c r="I34">
        <f t="shared" si="2"/>
        <v>113376.11160707811</v>
      </c>
      <c r="J34" s="60">
        <f t="shared" si="3"/>
        <v>113.37611160707812</v>
      </c>
      <c r="K34" s="70">
        <f t="shared" si="4"/>
        <v>2267.5222321415622</v>
      </c>
      <c r="L34" s="86"/>
      <c r="M34" s="89"/>
      <c r="N34" s="89"/>
      <c r="O34" s="72">
        <v>2267.5222321415622</v>
      </c>
      <c r="P34" s="80"/>
      <c r="Q34" s="83"/>
      <c r="R34" s="83"/>
      <c r="S34" s="60"/>
      <c r="X34" s="36"/>
    </row>
    <row r="35" spans="3:24" x14ac:dyDescent="0.25">
      <c r="C35" s="40" t="s">
        <v>81</v>
      </c>
      <c r="D35">
        <v>5.5754999999999999</v>
      </c>
      <c r="E35">
        <f t="shared" si="0"/>
        <v>0.74628382015140715</v>
      </c>
      <c r="F35">
        <v>1.0374000000000001</v>
      </c>
      <c r="G35">
        <v>-4.3493000000000004</v>
      </c>
      <c r="H35">
        <f t="shared" si="1"/>
        <v>4.9118795258833687</v>
      </c>
      <c r="I35">
        <f t="shared" si="2"/>
        <v>81635.588126899413</v>
      </c>
      <c r="J35" s="60">
        <f t="shared" si="3"/>
        <v>81.635588126899407</v>
      </c>
      <c r="K35" s="70">
        <f t="shared" si="4"/>
        <v>1632.7117625379881</v>
      </c>
      <c r="L35" s="87"/>
      <c r="M35" s="90"/>
      <c r="N35" s="90"/>
      <c r="O35" s="72">
        <v>1632.7117625379881</v>
      </c>
      <c r="P35" s="81"/>
      <c r="Q35" s="84"/>
      <c r="R35" s="84"/>
      <c r="S35" s="60"/>
      <c r="X35" s="36"/>
    </row>
    <row r="36" spans="3:24" x14ac:dyDescent="0.25">
      <c r="C36" s="40" t="s">
        <v>82</v>
      </c>
      <c r="D36">
        <v>2.2313000000000001</v>
      </c>
      <c r="E36">
        <f t="shared" si="0"/>
        <v>0.34855796543645734</v>
      </c>
      <c r="F36">
        <v>1.0374000000000001</v>
      </c>
      <c r="G36">
        <v>-4.3493000000000004</v>
      </c>
      <c r="H36">
        <f t="shared" si="1"/>
        <v>4.5284923514907049</v>
      </c>
      <c r="I36">
        <f t="shared" si="2"/>
        <v>33766.990176904168</v>
      </c>
      <c r="J36" s="60">
        <f t="shared" si="3"/>
        <v>33.766990176904166</v>
      </c>
      <c r="K36" s="70">
        <f t="shared" si="4"/>
        <v>675.33980353808329</v>
      </c>
      <c r="L36" s="85">
        <f>AVERAGE(K36:K39)</f>
        <v>530.89496549761384</v>
      </c>
      <c r="M36" s="88">
        <f>STDEV(K36:K39)</f>
        <v>120.45378232286556</v>
      </c>
      <c r="N36" s="88">
        <f>(M36/L36)*100</f>
        <v>22.688816084357267</v>
      </c>
      <c r="O36" s="72">
        <v>675.33980353808329</v>
      </c>
      <c r="P36" s="79">
        <f>AVERAGE(O36:O39)</f>
        <v>576.26765625374196</v>
      </c>
      <c r="Q36" s="82">
        <f>STDEV(O36:O39)</f>
        <v>97.01331926657808</v>
      </c>
      <c r="R36" s="82">
        <f>(Q36/P36)*100</f>
        <v>16.834767353984763</v>
      </c>
      <c r="S36" s="60"/>
      <c r="X36" s="36"/>
    </row>
    <row r="37" spans="3:24" x14ac:dyDescent="0.25">
      <c r="C37" s="40" t="s">
        <v>83</v>
      </c>
      <c r="D37">
        <v>1.8782000000000001</v>
      </c>
      <c r="E37">
        <f t="shared" si="0"/>
        <v>0.27374183621104775</v>
      </c>
      <c r="F37">
        <v>1.0374000000000001</v>
      </c>
      <c r="G37">
        <v>-4.3493000000000004</v>
      </c>
      <c r="H37">
        <f t="shared" si="1"/>
        <v>4.4563734684895389</v>
      </c>
      <c r="I37">
        <f t="shared" si="2"/>
        <v>28600.489651928405</v>
      </c>
      <c r="J37" s="60">
        <f t="shared" si="3"/>
        <v>28.600489651928406</v>
      </c>
      <c r="K37" s="70">
        <f t="shared" si="4"/>
        <v>572.00979303856809</v>
      </c>
      <c r="L37" s="86"/>
      <c r="M37" s="89"/>
      <c r="N37" s="89"/>
      <c r="O37" s="72">
        <v>572.00979303856809</v>
      </c>
      <c r="P37" s="80"/>
      <c r="Q37" s="83"/>
      <c r="R37" s="83"/>
      <c r="S37" s="60"/>
      <c r="X37" s="36"/>
    </row>
    <row r="38" spans="3:24" x14ac:dyDescent="0.25">
      <c r="C38" s="40" t="s">
        <v>84</v>
      </c>
      <c r="D38">
        <v>1.5707</v>
      </c>
      <c r="E38">
        <f t="shared" si="0"/>
        <v>0.1960932437375148</v>
      </c>
      <c r="F38">
        <v>1.0374000000000001</v>
      </c>
      <c r="G38">
        <v>-4.3493000000000004</v>
      </c>
      <c r="H38">
        <f t="shared" si="1"/>
        <v>4.3815242372638465</v>
      </c>
      <c r="I38">
        <f t="shared" si="2"/>
        <v>24072.66860922872</v>
      </c>
      <c r="J38" s="60">
        <f t="shared" si="3"/>
        <v>24.072668609228721</v>
      </c>
      <c r="K38" s="70">
        <f t="shared" si="4"/>
        <v>481.45337218457439</v>
      </c>
      <c r="L38" s="86"/>
      <c r="M38" s="89"/>
      <c r="N38" s="89"/>
      <c r="O38" s="72">
        <v>481.45337218457439</v>
      </c>
      <c r="P38" s="80"/>
      <c r="Q38" s="83"/>
      <c r="R38" s="83"/>
      <c r="S38" s="60"/>
      <c r="X38" s="36"/>
    </row>
    <row r="39" spans="3:24" x14ac:dyDescent="0.25">
      <c r="C39" s="40" t="s">
        <v>85</v>
      </c>
      <c r="D39">
        <v>1.2784</v>
      </c>
      <c r="E39">
        <f t="shared" si="0"/>
        <v>0.10666676196991617</v>
      </c>
      <c r="F39">
        <v>1.0374000000000001</v>
      </c>
      <c r="G39">
        <v>-4.3493000000000004</v>
      </c>
      <c r="H39">
        <f t="shared" si="1"/>
        <v>4.2953217292943089</v>
      </c>
      <c r="I39">
        <f t="shared" si="2"/>
        <v>19738.84466146148</v>
      </c>
      <c r="J39" s="60">
        <f t="shared" si="3"/>
        <v>19.738844661461481</v>
      </c>
      <c r="K39" s="70">
        <f t="shared" si="4"/>
        <v>394.77689322922964</v>
      </c>
      <c r="L39" s="87"/>
      <c r="M39" s="90"/>
      <c r="N39" s="90"/>
      <c r="O39" s="72"/>
      <c r="P39" s="81"/>
      <c r="Q39" s="84"/>
      <c r="R39" s="84"/>
      <c r="S39" s="60"/>
      <c r="X39" s="36"/>
    </row>
    <row r="40" spans="3:24" x14ac:dyDescent="0.25">
      <c r="C40" s="40" t="s">
        <v>86</v>
      </c>
      <c r="D40">
        <v>4.8554000000000004</v>
      </c>
      <c r="E40">
        <f t="shared" si="0"/>
        <v>0.68622501398386127</v>
      </c>
      <c r="F40">
        <v>1.0374000000000001</v>
      </c>
      <c r="G40">
        <v>-4.3493000000000004</v>
      </c>
      <c r="H40">
        <f t="shared" si="1"/>
        <v>4.8539859398340672</v>
      </c>
      <c r="I40">
        <f t="shared" si="2"/>
        <v>71447.319482539184</v>
      </c>
      <c r="J40" s="60">
        <f t="shared" si="3"/>
        <v>71.447319482539186</v>
      </c>
      <c r="K40" s="70">
        <f t="shared" si="4"/>
        <v>1428.9463896507837</v>
      </c>
      <c r="L40" s="85">
        <f>AVERAGE(K40:K43)</f>
        <v>1657.1825809385614</v>
      </c>
      <c r="M40" s="88">
        <f>STDEV(K40:K43)</f>
        <v>336.66486335327983</v>
      </c>
      <c r="N40" s="88">
        <f>(M40/L40)*100</f>
        <v>20.315496145428131</v>
      </c>
      <c r="O40" s="72">
        <v>1428.9463896507837</v>
      </c>
      <c r="P40" s="79">
        <f>AVERAGE(O40:O43)</f>
        <v>1505.7884200014978</v>
      </c>
      <c r="Q40" s="82">
        <f>STDEV(O40:O43)</f>
        <v>180.26007192387036</v>
      </c>
      <c r="R40" s="82">
        <f>(Q40/P40)*100</f>
        <v>11.971142129230286</v>
      </c>
      <c r="S40" s="60"/>
      <c r="X40" s="36"/>
    </row>
    <row r="41" spans="3:24" x14ac:dyDescent="0.25">
      <c r="C41" s="40" t="s">
        <v>87</v>
      </c>
      <c r="D41">
        <v>5.8556999999999997</v>
      </c>
      <c r="E41">
        <f t="shared" si="0"/>
        <v>0.76757881878770073</v>
      </c>
      <c r="F41">
        <v>1.0374000000000001</v>
      </c>
      <c r="G41">
        <v>-4.3493000000000004</v>
      </c>
      <c r="H41">
        <f t="shared" si="1"/>
        <v>4.9324068043066331</v>
      </c>
      <c r="I41">
        <f t="shared" si="2"/>
        <v>85586.803042388638</v>
      </c>
      <c r="J41" s="60">
        <f t="shared" si="3"/>
        <v>85.586803042388638</v>
      </c>
      <c r="K41" s="70">
        <f t="shared" si="4"/>
        <v>1711.7360608477727</v>
      </c>
      <c r="L41" s="86"/>
      <c r="M41" s="89"/>
      <c r="N41" s="89"/>
      <c r="O41" s="72">
        <v>1711.7360608477727</v>
      </c>
      <c r="P41" s="80"/>
      <c r="Q41" s="83"/>
      <c r="R41" s="83"/>
      <c r="S41" s="60"/>
      <c r="X41" s="36"/>
    </row>
    <row r="42" spans="3:24" x14ac:dyDescent="0.25">
      <c r="C42" s="40" t="s">
        <v>88</v>
      </c>
      <c r="D42">
        <v>7.2797000000000001</v>
      </c>
      <c r="E42">
        <f t="shared" si="0"/>
        <v>0.86211348219364747</v>
      </c>
      <c r="F42">
        <v>1.0374000000000001</v>
      </c>
      <c r="G42">
        <v>-4.3493000000000004</v>
      </c>
      <c r="H42">
        <f t="shared" si="1"/>
        <v>5.0235333354478966</v>
      </c>
      <c r="I42">
        <f t="shared" si="2"/>
        <v>105568.2531874876</v>
      </c>
      <c r="J42" s="60">
        <f t="shared" si="3"/>
        <v>105.5682531874876</v>
      </c>
      <c r="K42" s="70">
        <f t="shared" si="4"/>
        <v>2111.3650637497522</v>
      </c>
      <c r="L42" s="86"/>
      <c r="M42" s="89"/>
      <c r="N42" s="89"/>
      <c r="O42" s="72"/>
      <c r="P42" s="80"/>
      <c r="Q42" s="83"/>
      <c r="R42" s="83"/>
      <c r="S42" s="60"/>
      <c r="X42" s="36"/>
    </row>
    <row r="43" spans="3:24" x14ac:dyDescent="0.25">
      <c r="C43" s="40" t="s">
        <v>89</v>
      </c>
      <c r="D43">
        <v>4.6712999999999996</v>
      </c>
      <c r="E43">
        <f t="shared" si="0"/>
        <v>0.66943775942239958</v>
      </c>
      <c r="F43">
        <v>1.0374000000000001</v>
      </c>
      <c r="G43">
        <v>-4.3493000000000004</v>
      </c>
      <c r="H43">
        <f t="shared" si="1"/>
        <v>4.8378038937944856</v>
      </c>
      <c r="I43">
        <f t="shared" si="2"/>
        <v>68834.140475296837</v>
      </c>
      <c r="J43" s="60">
        <f t="shared" si="3"/>
        <v>68.834140475296834</v>
      </c>
      <c r="K43" s="70">
        <f t="shared" si="4"/>
        <v>1376.6828095059368</v>
      </c>
      <c r="L43" s="87"/>
      <c r="M43" s="90"/>
      <c r="N43" s="90"/>
      <c r="O43" s="72">
        <v>1376.6828095059368</v>
      </c>
      <c r="P43" s="81"/>
      <c r="Q43" s="84"/>
      <c r="R43" s="84"/>
      <c r="S43" s="60"/>
      <c r="X43" s="36"/>
    </row>
    <row r="44" spans="3:24" x14ac:dyDescent="0.25">
      <c r="C44" s="40" t="s">
        <v>55</v>
      </c>
      <c r="D44">
        <v>0.58609999999999995</v>
      </c>
      <c r="E44">
        <f t="shared" si="0"/>
        <v>-0.23202827861838118</v>
      </c>
      <c r="F44">
        <v>1.0374000000000001</v>
      </c>
      <c r="G44">
        <v>-4.3493000000000004</v>
      </c>
      <c r="H44">
        <f t="shared" si="1"/>
        <v>3.9688372097374383</v>
      </c>
      <c r="I44">
        <f t="shared" si="2"/>
        <v>9307.5892585584807</v>
      </c>
      <c r="J44" s="60">
        <f t="shared" si="3"/>
        <v>9.3075892585584814</v>
      </c>
      <c r="K44" s="70"/>
      <c r="L44" s="73"/>
      <c r="M44" s="70"/>
      <c r="N44" s="70"/>
      <c r="O44" s="72"/>
      <c r="P44" s="74"/>
      <c r="Q44" s="72"/>
      <c r="R44" s="72"/>
      <c r="S44" s="60"/>
      <c r="X44" s="36"/>
    </row>
    <row r="45" spans="3:24" x14ac:dyDescent="0.25">
      <c r="C45" s="40" t="s">
        <v>90</v>
      </c>
      <c r="D45">
        <v>1.5603</v>
      </c>
      <c r="E45">
        <f t="shared" si="0"/>
        <v>0.19320810849449457</v>
      </c>
      <c r="F45">
        <v>1.0374000000000001</v>
      </c>
      <c r="G45">
        <v>-4.3493000000000004</v>
      </c>
      <c r="H45">
        <f t="shared" si="1"/>
        <v>4.3787431159576773</v>
      </c>
      <c r="I45">
        <f t="shared" si="2"/>
        <v>23919.005350294425</v>
      </c>
      <c r="J45" s="60">
        <f t="shared" si="3"/>
        <v>23.919005350294423</v>
      </c>
      <c r="K45" s="70">
        <f t="shared" si="4"/>
        <v>478.38010700588848</v>
      </c>
      <c r="L45" s="85">
        <f>AVERAGE(K45:K48)</f>
        <v>518.74936832035041</v>
      </c>
      <c r="M45" s="88">
        <f>STDEV(K45:K48)</f>
        <v>54.978624121596837</v>
      </c>
      <c r="N45" s="88">
        <f>(M45/L45)*100</f>
        <v>10.598301892802525</v>
      </c>
      <c r="O45" s="72">
        <v>478.38010700588848</v>
      </c>
      <c r="P45" s="79">
        <f>AVERAGE(O45:O48)</f>
        <v>492.52836748229288</v>
      </c>
      <c r="Q45" s="82">
        <f>STDEV(O45:O48)</f>
        <v>20.217031329036484</v>
      </c>
      <c r="R45" s="82">
        <f>(Q45/P45)*100</f>
        <v>4.1047445515436864</v>
      </c>
      <c r="S45" s="60"/>
      <c r="X45" s="36"/>
    </row>
    <row r="46" spans="3:24" x14ac:dyDescent="0.25">
      <c r="C46" s="40" t="s">
        <v>91</v>
      </c>
      <c r="D46">
        <v>1.9648000000000001</v>
      </c>
      <c r="E46">
        <f t="shared" si="0"/>
        <v>0.29331834946107366</v>
      </c>
      <c r="F46">
        <v>1.0374000000000001</v>
      </c>
      <c r="G46">
        <v>-4.3493000000000004</v>
      </c>
      <c r="H46">
        <f t="shared" si="1"/>
        <v>4.4752442157905081</v>
      </c>
      <c r="I46">
        <f t="shared" si="2"/>
        <v>29870.618541726159</v>
      </c>
      <c r="J46" s="60">
        <f t="shared" si="3"/>
        <v>29.870618541726159</v>
      </c>
      <c r="K46" s="70">
        <f t="shared" si="4"/>
        <v>597.41237083452324</v>
      </c>
      <c r="L46" s="86"/>
      <c r="M46" s="89"/>
      <c r="N46" s="89"/>
      <c r="O46" s="72"/>
      <c r="P46" s="80"/>
      <c r="Q46" s="83"/>
      <c r="R46" s="83"/>
      <c r="S46" s="60"/>
      <c r="X46" s="36"/>
    </row>
    <row r="47" spans="3:24" x14ac:dyDescent="0.25">
      <c r="C47" s="40" t="s">
        <v>92</v>
      </c>
      <c r="D47">
        <v>1.6867000000000001</v>
      </c>
      <c r="E47">
        <f t="shared" si="0"/>
        <v>0.22703784493022588</v>
      </c>
      <c r="F47">
        <v>1.0374000000000001</v>
      </c>
      <c r="G47">
        <v>-4.3493000000000004</v>
      </c>
      <c r="H47">
        <f t="shared" si="1"/>
        <v>4.4113532339793959</v>
      </c>
      <c r="I47">
        <f t="shared" si="2"/>
        <v>25784.174635539832</v>
      </c>
      <c r="J47" s="60">
        <f t="shared" si="3"/>
        <v>25.784174635539831</v>
      </c>
      <c r="K47" s="70">
        <f t="shared" si="4"/>
        <v>515.6834927107966</v>
      </c>
      <c r="L47" s="86"/>
      <c r="M47" s="89"/>
      <c r="N47" s="89"/>
      <c r="O47" s="72">
        <v>515.6834927107966</v>
      </c>
      <c r="P47" s="80"/>
      <c r="Q47" s="83"/>
      <c r="R47" s="83"/>
      <c r="S47" s="60"/>
      <c r="X47" s="36"/>
    </row>
    <row r="48" spans="3:24" x14ac:dyDescent="0.25">
      <c r="C48" s="40" t="s">
        <v>93</v>
      </c>
      <c r="D48">
        <v>1.5777000000000001</v>
      </c>
      <c r="E48">
        <f t="shared" si="0"/>
        <v>0.19802442553311983</v>
      </c>
      <c r="F48">
        <v>1.0374000000000001</v>
      </c>
      <c r="G48">
        <v>-4.3493000000000004</v>
      </c>
      <c r="H48">
        <f t="shared" si="1"/>
        <v>4.3833857967352223</v>
      </c>
      <c r="I48">
        <f t="shared" si="2"/>
        <v>24176.075136509677</v>
      </c>
      <c r="J48" s="60">
        <f t="shared" si="3"/>
        <v>24.176075136509677</v>
      </c>
      <c r="K48" s="70">
        <f t="shared" si="4"/>
        <v>483.52150273019356</v>
      </c>
      <c r="L48" s="87"/>
      <c r="M48" s="90"/>
      <c r="N48" s="90"/>
      <c r="O48" s="72">
        <v>483.52150273019356</v>
      </c>
      <c r="P48" s="81"/>
      <c r="Q48" s="84"/>
      <c r="R48" s="84"/>
      <c r="S48" s="60"/>
      <c r="X48" s="36"/>
    </row>
    <row r="49" spans="3:24" x14ac:dyDescent="0.25">
      <c r="C49" s="40" t="s">
        <v>94</v>
      </c>
      <c r="D49">
        <v>1.34E-2</v>
      </c>
      <c r="E49">
        <f t="shared" si="0"/>
        <v>-1.8728952016351923</v>
      </c>
      <c r="F49">
        <v>1.0374000000000001</v>
      </c>
      <c r="G49">
        <v>-4.3493000000000004</v>
      </c>
      <c r="H49">
        <f t="shared" si="1"/>
        <v>2.3871262756552998</v>
      </c>
      <c r="I49">
        <f t="shared" si="2"/>
        <v>243.85197403768439</v>
      </c>
      <c r="J49" s="60">
        <f t="shared" si="3"/>
        <v>0.24385197403768438</v>
      </c>
      <c r="K49" s="70">
        <f t="shared" si="4"/>
        <v>4.8770394807536874</v>
      </c>
      <c r="L49" s="85">
        <f>AVERAGE(K49:K52)</f>
        <v>8.7979711521044965</v>
      </c>
      <c r="M49" s="88">
        <f>STDEV(K49:K52)</f>
        <v>2.6983504728790746</v>
      </c>
      <c r="N49" s="88">
        <f>(M49/L49)*100</f>
        <v>30.670144584795807</v>
      </c>
      <c r="O49" s="72"/>
      <c r="P49" s="79">
        <f>AVERAGE(O49:O52)</f>
        <v>10.1049483758881</v>
      </c>
      <c r="Q49" s="82">
        <f>STDEV(O49:O52)</f>
        <v>0.82006471134631798</v>
      </c>
      <c r="R49" s="82">
        <f>(Q49/P49)*100</f>
        <v>8.1154765055813005</v>
      </c>
      <c r="S49" s="60"/>
      <c r="X49" s="36"/>
    </row>
    <row r="50" spans="3:24" x14ac:dyDescent="0.25">
      <c r="C50" s="40" t="s">
        <v>95</v>
      </c>
      <c r="D50">
        <v>3.0599999999999999E-2</v>
      </c>
      <c r="E50">
        <f t="shared" si="0"/>
        <v>-1.5142785735184201</v>
      </c>
      <c r="F50">
        <v>1.0374000000000001</v>
      </c>
      <c r="G50">
        <v>-4.3493000000000004</v>
      </c>
      <c r="H50">
        <f t="shared" si="1"/>
        <v>2.732814176288394</v>
      </c>
      <c r="I50">
        <f t="shared" si="2"/>
        <v>540.52299723201804</v>
      </c>
      <c r="J50" s="60">
        <f t="shared" si="3"/>
        <v>0.54052299723201802</v>
      </c>
      <c r="K50" s="70">
        <f t="shared" si="4"/>
        <v>10.81045994464036</v>
      </c>
      <c r="L50" s="86"/>
      <c r="M50" s="89"/>
      <c r="N50" s="89"/>
      <c r="O50" s="72">
        <v>10.81045994464036</v>
      </c>
      <c r="P50" s="80"/>
      <c r="Q50" s="83"/>
      <c r="R50" s="83"/>
      <c r="S50" s="60"/>
      <c r="X50" s="36"/>
    </row>
    <row r="51" spans="3:24" x14ac:dyDescent="0.25">
      <c r="C51" s="40" t="s">
        <v>96</v>
      </c>
      <c r="D51">
        <v>2.5899999999999999E-2</v>
      </c>
      <c r="E51">
        <f t="shared" si="0"/>
        <v>-1.5867002359187481</v>
      </c>
      <c r="F51">
        <v>1.0374000000000001</v>
      </c>
      <c r="G51">
        <v>-4.3493000000000004</v>
      </c>
      <c r="H51">
        <f t="shared" si="1"/>
        <v>2.6630034355901793</v>
      </c>
      <c r="I51">
        <f t="shared" si="2"/>
        <v>460.26021456526126</v>
      </c>
      <c r="J51" s="60">
        <f t="shared" si="3"/>
        <v>0.46026021456526128</v>
      </c>
      <c r="K51" s="70">
        <f t="shared" si="4"/>
        <v>9.2052042913052254</v>
      </c>
      <c r="L51" s="86"/>
      <c r="M51" s="89"/>
      <c r="N51" s="89"/>
      <c r="O51" s="72">
        <v>9.2052042913052254</v>
      </c>
      <c r="P51" s="80"/>
      <c r="Q51" s="83"/>
      <c r="R51" s="83"/>
      <c r="S51" s="60"/>
      <c r="X51" s="36"/>
    </row>
    <row r="52" spans="3:24" x14ac:dyDescent="0.25">
      <c r="C52" s="40" t="s">
        <v>97</v>
      </c>
      <c r="D52">
        <v>2.9100000000000001E-2</v>
      </c>
      <c r="E52">
        <f t="shared" si="0"/>
        <v>-1.5361070110140926</v>
      </c>
      <c r="F52">
        <v>1.0374000000000001</v>
      </c>
      <c r="G52">
        <v>-4.3493000000000004</v>
      </c>
      <c r="H52">
        <f t="shared" si="1"/>
        <v>2.7117726903662112</v>
      </c>
      <c r="I52">
        <f t="shared" si="2"/>
        <v>514.95904458593566</v>
      </c>
      <c r="J52" s="60">
        <f t="shared" si="3"/>
        <v>0.51495904458593567</v>
      </c>
      <c r="K52" s="70">
        <f t="shared" si="4"/>
        <v>10.299180891718713</v>
      </c>
      <c r="L52" s="87"/>
      <c r="M52" s="90"/>
      <c r="N52" s="90"/>
      <c r="O52" s="72">
        <v>10.299180891718713</v>
      </c>
      <c r="P52" s="81"/>
      <c r="Q52" s="84"/>
      <c r="R52" s="84"/>
      <c r="S52" s="60"/>
      <c r="X52" s="36"/>
    </row>
    <row r="53" spans="3:24" x14ac:dyDescent="0.25">
      <c r="C53" s="40" t="s">
        <v>98</v>
      </c>
      <c r="D53">
        <v>1.0365</v>
      </c>
      <c r="E53">
        <f t="shared" si="0"/>
        <v>1.556930642987964E-2</v>
      </c>
      <c r="F53">
        <v>1.0374000000000001</v>
      </c>
      <c r="G53">
        <v>-4.3493000000000004</v>
      </c>
      <c r="H53">
        <f t="shared" si="1"/>
        <v>4.2075084889433967</v>
      </c>
      <c r="I53">
        <f t="shared" si="2"/>
        <v>16125.325464205313</v>
      </c>
      <c r="J53" s="60">
        <f t="shared" si="3"/>
        <v>16.125325464205311</v>
      </c>
      <c r="K53" s="70">
        <f t="shared" si="4"/>
        <v>322.50650928410619</v>
      </c>
      <c r="L53" s="85">
        <f>AVERAGE(K53:K56)</f>
        <v>341.13630367118583</v>
      </c>
      <c r="M53" s="88">
        <f>STDEV(K53:K56)</f>
        <v>18.299044560121221</v>
      </c>
      <c r="N53" s="88">
        <f>(M53/L53)*100</f>
        <v>5.3641445847872262</v>
      </c>
      <c r="O53" s="72">
        <v>322.50650928410619</v>
      </c>
      <c r="P53" s="79">
        <f>AVERAGE(O53:O56)</f>
        <v>333.16305393861057</v>
      </c>
      <c r="Q53" s="82">
        <f>STDEV(O53:O56)</f>
        <v>10.993010503582729</v>
      </c>
      <c r="R53" s="82">
        <f>(Q53/P53)*100</f>
        <v>3.2995887069783936</v>
      </c>
      <c r="S53" s="60"/>
      <c r="X53" s="36"/>
    </row>
    <row r="54" spans="3:24" x14ac:dyDescent="0.25">
      <c r="C54" s="40" t="s">
        <v>99</v>
      </c>
      <c r="D54">
        <v>1.1787000000000001</v>
      </c>
      <c r="E54">
        <f t="shared" si="0"/>
        <v>7.1403283531468575E-2</v>
      </c>
      <c r="F54">
        <v>1.0374000000000001</v>
      </c>
      <c r="G54">
        <v>-4.3493000000000004</v>
      </c>
      <c r="H54">
        <f t="shared" si="1"/>
        <v>4.2613295580600239</v>
      </c>
      <c r="I54">
        <f t="shared" si="2"/>
        <v>18252.802643445586</v>
      </c>
      <c r="J54" s="60">
        <f t="shared" si="3"/>
        <v>18.252802643445587</v>
      </c>
      <c r="K54" s="70">
        <f t="shared" si="4"/>
        <v>365.05605286891176</v>
      </c>
      <c r="L54" s="86"/>
      <c r="M54" s="89"/>
      <c r="N54" s="89"/>
      <c r="O54" s="72"/>
      <c r="P54" s="80"/>
      <c r="Q54" s="83"/>
      <c r="R54" s="83"/>
      <c r="S54" s="60"/>
      <c r="X54" s="36"/>
    </row>
    <row r="55" spans="3:24" x14ac:dyDescent="0.25">
      <c r="C55" s="40" t="s">
        <v>100</v>
      </c>
      <c r="D55">
        <v>1.1097999999999999</v>
      </c>
      <c r="E55">
        <f t="shared" si="0"/>
        <v>4.5244720478147003E-2</v>
      </c>
      <c r="F55">
        <v>1.0374000000000001</v>
      </c>
      <c r="G55">
        <v>-4.3493000000000004</v>
      </c>
      <c r="H55">
        <f t="shared" si="1"/>
        <v>4.2361140548275946</v>
      </c>
      <c r="I55">
        <f t="shared" si="2"/>
        <v>17223.208331233498</v>
      </c>
      <c r="J55" s="60">
        <f t="shared" si="3"/>
        <v>17.223208331233497</v>
      </c>
      <c r="K55" s="70">
        <f t="shared" si="4"/>
        <v>344.46416662466993</v>
      </c>
      <c r="L55" s="86"/>
      <c r="M55" s="89"/>
      <c r="N55" s="89"/>
      <c r="O55" s="72">
        <v>344.46416662466993</v>
      </c>
      <c r="P55" s="80"/>
      <c r="Q55" s="83"/>
      <c r="R55" s="83"/>
      <c r="S55" s="60"/>
      <c r="X55" s="36"/>
    </row>
    <row r="56" spans="3:24" x14ac:dyDescent="0.25">
      <c r="C56" s="40" t="s">
        <v>101</v>
      </c>
      <c r="D56">
        <v>1.0699000000000001</v>
      </c>
      <c r="E56">
        <f t="shared" si="0"/>
        <v>2.9343187519106639E-2</v>
      </c>
      <c r="F56">
        <v>1.0374000000000001</v>
      </c>
      <c r="G56">
        <v>-4.3493000000000004</v>
      </c>
      <c r="H56">
        <f t="shared" si="1"/>
        <v>4.2207857986496116</v>
      </c>
      <c r="I56">
        <f t="shared" si="2"/>
        <v>16625.924295352779</v>
      </c>
      <c r="J56" s="60">
        <f t="shared" si="3"/>
        <v>16.625924295352778</v>
      </c>
      <c r="K56" s="70">
        <f t="shared" si="4"/>
        <v>332.51848590705555</v>
      </c>
      <c r="L56" s="87"/>
      <c r="M56" s="90"/>
      <c r="N56" s="90"/>
      <c r="O56" s="72">
        <v>332.51848590705555</v>
      </c>
      <c r="P56" s="81"/>
      <c r="Q56" s="84"/>
      <c r="R56" s="84"/>
      <c r="S56" s="60"/>
      <c r="X56" s="36"/>
    </row>
    <row r="57" spans="3:24" x14ac:dyDescent="0.25">
      <c r="C57" s="40" t="s">
        <v>57</v>
      </c>
      <c r="D57">
        <v>0.61150000000000004</v>
      </c>
      <c r="E57">
        <f t="shared" si="0"/>
        <v>-0.21360353862769571</v>
      </c>
      <c r="F57">
        <v>1.0374000000000001</v>
      </c>
      <c r="G57">
        <v>-4.3493000000000004</v>
      </c>
      <c r="H57">
        <f t="shared" si="1"/>
        <v>3.9865977071257999</v>
      </c>
      <c r="I57">
        <f t="shared" si="2"/>
        <v>9696.1138693583343</v>
      </c>
      <c r="J57" s="60">
        <f t="shared" si="3"/>
        <v>9.6961138693583351</v>
      </c>
      <c r="K57" s="70"/>
      <c r="L57" s="73"/>
      <c r="M57" s="70"/>
      <c r="N57" s="70"/>
      <c r="O57" s="72"/>
      <c r="P57" s="74"/>
      <c r="Q57" s="72"/>
      <c r="R57" s="72"/>
      <c r="S57" s="60"/>
      <c r="X57" s="36"/>
    </row>
  </sheetData>
  <mergeCells count="74">
    <mergeCell ref="L10:L13"/>
    <mergeCell ref="M10:M13"/>
    <mergeCell ref="N10:N13"/>
    <mergeCell ref="P6:P9"/>
    <mergeCell ref="Q6:Q9"/>
    <mergeCell ref="K3:N3"/>
    <mergeCell ref="O3:R3"/>
    <mergeCell ref="L6:L9"/>
    <mergeCell ref="M6:M9"/>
    <mergeCell ref="N6:N9"/>
    <mergeCell ref="L14:L17"/>
    <mergeCell ref="M14:M17"/>
    <mergeCell ref="N14:N17"/>
    <mergeCell ref="L19:L22"/>
    <mergeCell ref="M19:M22"/>
    <mergeCell ref="N19:N22"/>
    <mergeCell ref="L23:L26"/>
    <mergeCell ref="M23:M26"/>
    <mergeCell ref="N23:N26"/>
    <mergeCell ref="L27:L30"/>
    <mergeCell ref="N27:N30"/>
    <mergeCell ref="M27:M30"/>
    <mergeCell ref="L32:L35"/>
    <mergeCell ref="M32:M35"/>
    <mergeCell ref="N32:N35"/>
    <mergeCell ref="L36:L39"/>
    <mergeCell ref="M36:M39"/>
    <mergeCell ref="N36:N39"/>
    <mergeCell ref="L40:L43"/>
    <mergeCell ref="M40:M43"/>
    <mergeCell ref="N40:N43"/>
    <mergeCell ref="L45:L48"/>
    <mergeCell ref="M45:M48"/>
    <mergeCell ref="N45:N48"/>
    <mergeCell ref="L49:L52"/>
    <mergeCell ref="M49:M52"/>
    <mergeCell ref="N49:N52"/>
    <mergeCell ref="L53:L56"/>
    <mergeCell ref="M53:M56"/>
    <mergeCell ref="N53:N56"/>
    <mergeCell ref="R6:R9"/>
    <mergeCell ref="P10:P13"/>
    <mergeCell ref="Q10:Q13"/>
    <mergeCell ref="R10:R13"/>
    <mergeCell ref="P14:P17"/>
    <mergeCell ref="Q14:Q17"/>
    <mergeCell ref="R14:R17"/>
    <mergeCell ref="P19:P22"/>
    <mergeCell ref="Q19:Q22"/>
    <mergeCell ref="R19:R22"/>
    <mergeCell ref="P23:P26"/>
    <mergeCell ref="Q23:Q26"/>
    <mergeCell ref="R23:R26"/>
    <mergeCell ref="P27:P30"/>
    <mergeCell ref="Q27:Q30"/>
    <mergeCell ref="R27:R30"/>
    <mergeCell ref="P32:P35"/>
    <mergeCell ref="Q32:Q35"/>
    <mergeCell ref="R32:R35"/>
    <mergeCell ref="P36:P39"/>
    <mergeCell ref="Q36:Q39"/>
    <mergeCell ref="R36:R39"/>
    <mergeCell ref="P40:P43"/>
    <mergeCell ref="Q40:Q43"/>
    <mergeCell ref="R40:R43"/>
    <mergeCell ref="P53:P56"/>
    <mergeCell ref="Q53:Q56"/>
    <mergeCell ref="R53:R56"/>
    <mergeCell ref="P45:P48"/>
    <mergeCell ref="Q45:Q48"/>
    <mergeCell ref="R45:R48"/>
    <mergeCell ref="P49:P52"/>
    <mergeCell ref="Q49:Q52"/>
    <mergeCell ref="R49:R5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Log-Log Cal</vt:lpstr>
      <vt:lpstr>Quantification</vt:lpstr>
    </vt:vector>
  </TitlesOfParts>
  <Company>Agilent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</dc:creator>
  <cp:lastModifiedBy>Luthria, Dave - ARS</cp:lastModifiedBy>
  <dcterms:created xsi:type="dcterms:W3CDTF">2018-06-19T13:12:56Z</dcterms:created>
  <dcterms:modified xsi:type="dcterms:W3CDTF">2018-12-18T16:49:28Z</dcterms:modified>
</cp:coreProperties>
</file>