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ronsonData\F013\2015\"/>
    </mc:Choice>
  </mc:AlternateContent>
  <bookViews>
    <workbookView xWindow="25080" yWindow="-120" windowWidth="25440" windowHeight="15390" activeTab="1"/>
  </bookViews>
  <sheets>
    <sheet name="VariablesList" sheetId="24" r:id="rId1"/>
    <sheet name="MegaTable" sheetId="1" r:id="rId2"/>
    <sheet name="SoilChem" sheetId="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K40" i="1" l="1"/>
  <c r="HJ40" i="1"/>
  <c r="HG40" i="1"/>
  <c r="HI40" i="1" s="1"/>
  <c r="GY40" i="1"/>
  <c r="GM12" i="1"/>
  <c r="DR39" i="1"/>
  <c r="DR35" i="1"/>
  <c r="DR29" i="1"/>
  <c r="DR25" i="1"/>
  <c r="DR23" i="1"/>
  <c r="DR21" i="1"/>
  <c r="CN41" i="1" l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3" i="1"/>
  <c r="CN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L3" i="1"/>
  <c r="CL2" i="1"/>
  <c r="CV41" i="1" l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V3" i="1"/>
  <c r="CV2" i="1"/>
  <c r="CU41" i="1" l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3" i="1"/>
  <c r="CU2" i="1"/>
  <c r="HM40" i="1" l="1"/>
  <c r="HN40" i="1" s="1"/>
  <c r="GM41" i="1" l="1"/>
  <c r="GM40" i="1"/>
  <c r="GM39" i="1"/>
  <c r="GM38" i="1"/>
  <c r="GM37" i="1"/>
  <c r="GM36" i="1"/>
  <c r="GM35" i="1"/>
  <c r="GM34" i="1"/>
  <c r="GM33" i="1"/>
  <c r="GM32" i="1"/>
  <c r="GM31" i="1"/>
  <c r="GM30" i="1"/>
  <c r="GM29" i="1"/>
  <c r="GM28" i="1"/>
  <c r="GM27" i="1"/>
  <c r="GM26" i="1"/>
  <c r="GM25" i="1"/>
  <c r="GM24" i="1"/>
  <c r="GM23" i="1"/>
  <c r="GM22" i="1"/>
  <c r="GM21" i="1"/>
  <c r="GM20" i="1"/>
  <c r="GM19" i="1"/>
  <c r="GM18" i="1"/>
  <c r="GM17" i="1"/>
  <c r="GM16" i="1"/>
  <c r="GM15" i="1"/>
  <c r="GM14" i="1"/>
  <c r="GM13" i="1"/>
  <c r="GM11" i="1"/>
  <c r="GM10" i="1"/>
  <c r="GM9" i="1"/>
  <c r="GM8" i="1"/>
  <c r="GM7" i="1"/>
  <c r="GM6" i="1"/>
  <c r="GM5" i="1"/>
  <c r="GM4" i="1"/>
  <c r="GM3" i="1"/>
  <c r="GM2" i="1"/>
  <c r="QU41" i="1" l="1"/>
  <c r="QU39" i="1"/>
  <c r="QU37" i="1"/>
  <c r="QU36" i="1"/>
  <c r="QU35" i="1"/>
  <c r="QU34" i="1"/>
  <c r="QU33" i="1"/>
  <c r="QU32" i="1"/>
  <c r="QU31" i="1"/>
  <c r="QU30" i="1"/>
  <c r="QU29" i="1"/>
  <c r="QU28" i="1"/>
  <c r="QU27" i="1"/>
  <c r="QU26" i="1"/>
  <c r="QU25" i="1"/>
  <c r="QU24" i="1"/>
  <c r="QU23" i="1"/>
  <c r="QU22" i="1"/>
  <c r="QU21" i="1"/>
  <c r="QU20" i="1"/>
  <c r="QU19" i="1"/>
  <c r="QU18" i="1"/>
  <c r="QU17" i="1"/>
  <c r="QU16" i="1"/>
  <c r="QU15" i="1"/>
  <c r="QU14" i="1"/>
  <c r="QU13" i="1"/>
  <c r="QU12" i="1"/>
  <c r="QU11" i="1"/>
  <c r="QU10" i="1"/>
  <c r="QU9" i="1"/>
  <c r="QU8" i="1"/>
  <c r="QU7" i="1"/>
  <c r="QU6" i="1"/>
  <c r="QU5" i="1"/>
  <c r="QU4" i="1"/>
  <c r="QU3" i="1"/>
  <c r="QU2" i="1"/>
  <c r="WI41" i="1" l="1"/>
  <c r="WI40" i="1"/>
  <c r="WI39" i="1"/>
  <c r="WI38" i="1"/>
  <c r="WI37" i="1"/>
  <c r="WI36" i="1"/>
  <c r="WI35" i="1"/>
  <c r="WI34" i="1"/>
  <c r="WI33" i="1"/>
  <c r="WI32" i="1"/>
  <c r="WI31" i="1"/>
  <c r="WI30" i="1"/>
  <c r="WI29" i="1"/>
  <c r="WI28" i="1"/>
  <c r="WI27" i="1"/>
  <c r="WI26" i="1"/>
  <c r="WI25" i="1"/>
  <c r="WI24" i="1"/>
  <c r="WI23" i="1"/>
  <c r="WI22" i="1"/>
  <c r="WI21" i="1"/>
  <c r="WI20" i="1"/>
  <c r="WI19" i="1"/>
  <c r="WI18" i="1"/>
  <c r="WI17" i="1"/>
  <c r="WI16" i="1"/>
  <c r="WI15" i="1"/>
  <c r="WI14" i="1"/>
  <c r="WI13" i="1"/>
  <c r="WI12" i="1"/>
  <c r="WI11" i="1"/>
  <c r="WI10" i="1"/>
  <c r="WI9" i="1"/>
  <c r="WI8" i="1"/>
  <c r="WI7" i="1"/>
  <c r="WI6" i="1"/>
  <c r="WI5" i="1"/>
  <c r="WI4" i="1"/>
  <c r="WI3" i="1"/>
  <c r="WI2" i="1"/>
  <c r="VC41" i="1"/>
  <c r="VC40" i="1"/>
  <c r="VC39" i="1"/>
  <c r="VC38" i="1"/>
  <c r="VC37" i="1"/>
  <c r="VC36" i="1"/>
  <c r="VC35" i="1"/>
  <c r="VC34" i="1"/>
  <c r="VC33" i="1"/>
  <c r="VC32" i="1"/>
  <c r="VC31" i="1"/>
  <c r="VC30" i="1"/>
  <c r="VC29" i="1"/>
  <c r="VC28" i="1"/>
  <c r="VC27" i="1"/>
  <c r="VC26" i="1"/>
  <c r="VC25" i="1"/>
  <c r="VC24" i="1"/>
  <c r="VC23" i="1"/>
  <c r="VC22" i="1"/>
  <c r="VC21" i="1"/>
  <c r="VC20" i="1"/>
  <c r="VC19" i="1"/>
  <c r="VC18" i="1"/>
  <c r="VC17" i="1"/>
  <c r="VC16" i="1"/>
  <c r="VC15" i="1"/>
  <c r="VC14" i="1"/>
  <c r="VC13" i="1"/>
  <c r="VC12" i="1"/>
  <c r="VC11" i="1"/>
  <c r="VC10" i="1"/>
  <c r="VC9" i="1"/>
  <c r="VC8" i="1"/>
  <c r="VC7" i="1"/>
  <c r="VC6" i="1"/>
  <c r="VC5" i="1"/>
  <c r="VC4" i="1"/>
  <c r="VC3" i="1"/>
  <c r="VC2" i="1"/>
  <c r="TW41" i="1"/>
  <c r="TW40" i="1"/>
  <c r="TW39" i="1"/>
  <c r="TW38" i="1"/>
  <c r="TW37" i="1"/>
  <c r="TW36" i="1"/>
  <c r="TW35" i="1"/>
  <c r="TW34" i="1"/>
  <c r="TW33" i="1"/>
  <c r="TW32" i="1"/>
  <c r="TW31" i="1"/>
  <c r="TW30" i="1"/>
  <c r="TW29" i="1"/>
  <c r="TW28" i="1"/>
  <c r="TW27" i="1"/>
  <c r="TW26" i="1"/>
  <c r="TW25" i="1"/>
  <c r="TW24" i="1"/>
  <c r="TW23" i="1"/>
  <c r="TW22" i="1"/>
  <c r="TW21" i="1"/>
  <c r="TW20" i="1"/>
  <c r="TW19" i="1"/>
  <c r="TW18" i="1"/>
  <c r="TW17" i="1"/>
  <c r="TW16" i="1"/>
  <c r="TW15" i="1"/>
  <c r="TW14" i="1"/>
  <c r="TW13" i="1"/>
  <c r="TW12" i="1"/>
  <c r="TW11" i="1"/>
  <c r="TW10" i="1"/>
  <c r="TW9" i="1"/>
  <c r="TW8" i="1"/>
  <c r="TW7" i="1"/>
  <c r="TW6" i="1"/>
  <c r="TW5" i="1"/>
  <c r="TW4" i="1"/>
  <c r="TW3" i="1"/>
  <c r="TW2" i="1"/>
  <c r="TB41" i="1"/>
  <c r="TB40" i="1"/>
  <c r="TB39" i="1"/>
  <c r="TB38" i="1"/>
  <c r="TB37" i="1"/>
  <c r="TB36" i="1"/>
  <c r="TB35" i="1"/>
  <c r="TB34" i="1"/>
  <c r="TB33" i="1"/>
  <c r="TB32" i="1"/>
  <c r="TB31" i="1"/>
  <c r="TB30" i="1"/>
  <c r="TB29" i="1"/>
  <c r="TB28" i="1"/>
  <c r="TB27" i="1"/>
  <c r="TB26" i="1"/>
  <c r="TB25" i="1"/>
  <c r="TB24" i="1"/>
  <c r="TB23" i="1"/>
  <c r="TB22" i="1"/>
  <c r="TB21" i="1"/>
  <c r="TB20" i="1"/>
  <c r="TB19" i="1"/>
  <c r="TB18" i="1"/>
  <c r="TB17" i="1"/>
  <c r="TB16" i="1"/>
  <c r="TB15" i="1"/>
  <c r="TB14" i="1"/>
  <c r="TB13" i="1"/>
  <c r="TB12" i="1"/>
  <c r="TB11" i="1"/>
  <c r="TB10" i="1"/>
  <c r="TB9" i="1"/>
  <c r="TB8" i="1"/>
  <c r="TB7" i="1"/>
  <c r="TB6" i="1"/>
  <c r="TB5" i="1"/>
  <c r="TB4" i="1"/>
  <c r="TB3" i="1"/>
  <c r="TB2" i="1"/>
  <c r="RX41" i="1"/>
  <c r="RX40" i="1"/>
  <c r="RX39" i="1"/>
  <c r="RX38" i="1"/>
  <c r="RX37" i="1"/>
  <c r="RX36" i="1"/>
  <c r="RX35" i="1"/>
  <c r="RX34" i="1"/>
  <c r="RX33" i="1"/>
  <c r="RX32" i="1"/>
  <c r="RX31" i="1"/>
  <c r="RX30" i="1"/>
  <c r="RX29" i="1"/>
  <c r="RX28" i="1"/>
  <c r="RX27" i="1"/>
  <c r="RX26" i="1"/>
  <c r="RX25" i="1"/>
  <c r="RX24" i="1"/>
  <c r="RX23" i="1"/>
  <c r="RX22" i="1"/>
  <c r="RX21" i="1"/>
  <c r="RX20" i="1"/>
  <c r="RX19" i="1"/>
  <c r="RX18" i="1"/>
  <c r="RX17" i="1"/>
  <c r="RX16" i="1"/>
  <c r="RX15" i="1"/>
  <c r="RX14" i="1"/>
  <c r="RX13" i="1"/>
  <c r="RX12" i="1"/>
  <c r="RX11" i="1"/>
  <c r="RX10" i="1"/>
  <c r="RX9" i="1"/>
  <c r="RX8" i="1"/>
  <c r="RX7" i="1"/>
  <c r="RX6" i="1"/>
  <c r="RX5" i="1"/>
  <c r="RX4" i="1"/>
  <c r="RX3" i="1"/>
  <c r="RX2" i="1"/>
  <c r="QP41" i="1"/>
  <c r="QP40" i="1"/>
  <c r="QP39" i="1"/>
  <c r="QP38" i="1"/>
  <c r="QP37" i="1"/>
  <c r="QP36" i="1"/>
  <c r="QP35" i="1"/>
  <c r="QP34" i="1"/>
  <c r="QP33" i="1"/>
  <c r="QP32" i="1"/>
  <c r="QP31" i="1"/>
  <c r="QP30" i="1"/>
  <c r="QP29" i="1"/>
  <c r="QP28" i="1"/>
  <c r="QP27" i="1"/>
  <c r="QP26" i="1"/>
  <c r="QP25" i="1"/>
  <c r="QP24" i="1"/>
  <c r="QP23" i="1"/>
  <c r="QP22" i="1"/>
  <c r="QP21" i="1"/>
  <c r="QP20" i="1"/>
  <c r="QP19" i="1"/>
  <c r="QP18" i="1"/>
  <c r="QP17" i="1"/>
  <c r="QP16" i="1"/>
  <c r="QP15" i="1"/>
  <c r="QP14" i="1"/>
  <c r="QP13" i="1"/>
  <c r="QP12" i="1"/>
  <c r="QP11" i="1"/>
  <c r="QP10" i="1"/>
  <c r="QP9" i="1"/>
  <c r="QP8" i="1"/>
  <c r="QP7" i="1"/>
  <c r="QP6" i="1"/>
  <c r="QP5" i="1"/>
  <c r="QP4" i="1"/>
  <c r="QP3" i="1"/>
  <c r="QP2" i="1"/>
  <c r="PI41" i="1"/>
  <c r="PI40" i="1"/>
  <c r="PI39" i="1"/>
  <c r="PI38" i="1"/>
  <c r="PI37" i="1"/>
  <c r="PI36" i="1"/>
  <c r="PI35" i="1"/>
  <c r="PI34" i="1"/>
  <c r="PI33" i="1"/>
  <c r="PI32" i="1"/>
  <c r="PI31" i="1"/>
  <c r="PI30" i="1"/>
  <c r="PI29" i="1"/>
  <c r="PI28" i="1"/>
  <c r="PI27" i="1"/>
  <c r="PI26" i="1"/>
  <c r="PI25" i="1"/>
  <c r="PI24" i="1"/>
  <c r="PI23" i="1"/>
  <c r="PI22" i="1"/>
  <c r="PI21" i="1"/>
  <c r="PI20" i="1"/>
  <c r="PI19" i="1"/>
  <c r="PI18" i="1"/>
  <c r="PI17" i="1"/>
  <c r="PI16" i="1"/>
  <c r="PI15" i="1"/>
  <c r="PI14" i="1"/>
  <c r="PI13" i="1"/>
  <c r="PI12" i="1"/>
  <c r="PI11" i="1"/>
  <c r="PI10" i="1"/>
  <c r="PI9" i="1"/>
  <c r="PI8" i="1"/>
  <c r="PI7" i="1"/>
  <c r="PI6" i="1"/>
  <c r="PI5" i="1"/>
  <c r="PI4" i="1"/>
  <c r="PI3" i="1"/>
  <c r="PI2" i="1"/>
  <c r="OG41" i="1"/>
  <c r="OG40" i="1"/>
  <c r="OG39" i="1"/>
  <c r="OG38" i="1"/>
  <c r="OG37" i="1"/>
  <c r="OG36" i="1"/>
  <c r="OG35" i="1"/>
  <c r="OG34" i="1"/>
  <c r="OG33" i="1"/>
  <c r="OG32" i="1"/>
  <c r="OG31" i="1"/>
  <c r="OG30" i="1"/>
  <c r="OG29" i="1"/>
  <c r="OG28" i="1"/>
  <c r="OG27" i="1"/>
  <c r="OG25" i="1"/>
  <c r="OG24" i="1"/>
  <c r="OG23" i="1"/>
  <c r="OG22" i="1"/>
  <c r="OG21" i="1"/>
  <c r="OG20" i="1"/>
  <c r="OG19" i="1"/>
  <c r="OG18" i="1"/>
  <c r="OG17" i="1"/>
  <c r="OG16" i="1"/>
  <c r="OG15" i="1"/>
  <c r="OG14" i="1"/>
  <c r="OG13" i="1"/>
  <c r="OG12" i="1"/>
  <c r="OG11" i="1"/>
  <c r="OG10" i="1"/>
  <c r="OG9" i="1"/>
  <c r="OG8" i="1"/>
  <c r="OG7" i="1"/>
  <c r="OG6" i="1"/>
  <c r="OG5" i="1"/>
  <c r="OG4" i="1"/>
  <c r="OG3" i="1"/>
  <c r="OG2" i="1"/>
  <c r="NC41" i="1"/>
  <c r="NC40" i="1"/>
  <c r="NC39" i="1"/>
  <c r="NC38" i="1"/>
  <c r="NC37" i="1"/>
  <c r="NC36" i="1"/>
  <c r="NC35" i="1"/>
  <c r="NC34" i="1"/>
  <c r="NC33" i="1"/>
  <c r="NC32" i="1"/>
  <c r="NC31" i="1"/>
  <c r="NC30" i="1"/>
  <c r="NC29" i="1"/>
  <c r="NC28" i="1"/>
  <c r="NC27" i="1"/>
  <c r="NC26" i="1"/>
  <c r="NC25" i="1"/>
  <c r="NC24" i="1"/>
  <c r="NC23" i="1"/>
  <c r="NC22" i="1"/>
  <c r="NC21" i="1"/>
  <c r="NC20" i="1"/>
  <c r="NC19" i="1"/>
  <c r="NC18" i="1"/>
  <c r="NC17" i="1"/>
  <c r="NC16" i="1"/>
  <c r="NC15" i="1"/>
  <c r="NC14" i="1"/>
  <c r="NC13" i="1"/>
  <c r="NC12" i="1"/>
  <c r="NC11" i="1"/>
  <c r="NC10" i="1"/>
  <c r="NC9" i="1"/>
  <c r="NC8" i="1"/>
  <c r="NC7" i="1"/>
  <c r="NC6" i="1"/>
  <c r="NC5" i="1"/>
  <c r="NC4" i="1"/>
  <c r="NC3" i="1"/>
  <c r="NC2" i="1"/>
  <c r="LX41" i="1"/>
  <c r="LX40" i="1"/>
  <c r="LX37" i="1"/>
  <c r="LX36" i="1"/>
  <c r="LX35" i="1"/>
  <c r="LX29" i="1"/>
  <c r="LX28" i="1"/>
  <c r="LX26" i="1"/>
  <c r="LX20" i="1"/>
  <c r="LX19" i="1"/>
  <c r="LX18" i="1"/>
  <c r="LX17" i="1"/>
  <c r="LX13" i="1"/>
  <c r="LX12" i="1"/>
  <c r="LX11" i="1"/>
  <c r="LX10" i="1"/>
  <c r="LX9" i="1"/>
  <c r="LX8" i="1"/>
  <c r="LX7" i="1"/>
  <c r="LX6" i="1"/>
  <c r="LX5" i="1"/>
  <c r="LX4" i="1"/>
  <c r="LX3" i="1"/>
  <c r="LX2" i="1"/>
  <c r="KS41" i="1"/>
  <c r="KS40" i="1"/>
  <c r="KS39" i="1"/>
  <c r="KS38" i="1"/>
  <c r="KS37" i="1"/>
  <c r="KS36" i="1"/>
  <c r="KS35" i="1"/>
  <c r="KS34" i="1"/>
  <c r="KS33" i="1"/>
  <c r="KS32" i="1"/>
  <c r="KS31" i="1"/>
  <c r="KS30" i="1"/>
  <c r="KS29" i="1"/>
  <c r="KS28" i="1"/>
  <c r="KS27" i="1"/>
  <c r="KS26" i="1"/>
  <c r="KS25" i="1"/>
  <c r="KS24" i="1"/>
  <c r="KS23" i="1"/>
  <c r="KS22" i="1"/>
  <c r="KS21" i="1"/>
  <c r="KS20" i="1"/>
  <c r="KS19" i="1"/>
  <c r="KS18" i="1"/>
  <c r="KS17" i="1"/>
  <c r="KS16" i="1"/>
  <c r="KS14" i="1"/>
  <c r="KS13" i="1"/>
  <c r="KS12" i="1"/>
  <c r="KS11" i="1"/>
  <c r="KS10" i="1"/>
  <c r="KS9" i="1"/>
  <c r="KS8" i="1"/>
  <c r="KS7" i="1"/>
  <c r="KS6" i="1"/>
  <c r="KS5" i="1"/>
  <c r="KS4" i="1"/>
  <c r="KS3" i="1"/>
  <c r="KS2" i="1"/>
  <c r="JP41" i="1"/>
  <c r="JP40" i="1"/>
  <c r="JP39" i="1"/>
  <c r="JP38" i="1"/>
  <c r="JP37" i="1"/>
  <c r="JP36" i="1"/>
  <c r="JP35" i="1"/>
  <c r="JP34" i="1"/>
  <c r="JP33" i="1"/>
  <c r="JP32" i="1"/>
  <c r="JP31" i="1"/>
  <c r="JP30" i="1"/>
  <c r="JP29" i="1"/>
  <c r="JP28" i="1"/>
  <c r="JP27" i="1"/>
  <c r="JP26" i="1"/>
  <c r="JP25" i="1"/>
  <c r="JP24" i="1"/>
  <c r="JP23" i="1"/>
  <c r="JP22" i="1"/>
  <c r="JP21" i="1"/>
  <c r="JP20" i="1"/>
  <c r="JP19" i="1"/>
  <c r="JP18" i="1"/>
  <c r="JP17" i="1"/>
  <c r="JP16" i="1"/>
  <c r="JP14" i="1"/>
  <c r="JP13" i="1"/>
  <c r="JP12" i="1"/>
  <c r="JP11" i="1"/>
  <c r="JP10" i="1"/>
  <c r="JP9" i="1"/>
  <c r="JP8" i="1"/>
  <c r="JP7" i="1"/>
  <c r="JP6" i="1"/>
  <c r="JP5" i="1"/>
  <c r="JP4" i="1"/>
  <c r="JP3" i="1"/>
  <c r="JP2" i="1"/>
  <c r="IK41" i="1"/>
  <c r="IK40" i="1"/>
  <c r="IK39" i="1"/>
  <c r="IK38" i="1"/>
  <c r="IK37" i="1"/>
  <c r="IK36" i="1"/>
  <c r="IK35" i="1"/>
  <c r="IK34" i="1"/>
  <c r="IK33" i="1"/>
  <c r="IK32" i="1"/>
  <c r="IK31" i="1"/>
  <c r="IK30" i="1"/>
  <c r="IK29" i="1"/>
  <c r="IK28" i="1"/>
  <c r="IK27" i="1"/>
  <c r="IK26" i="1"/>
  <c r="IK25" i="1"/>
  <c r="IK24" i="1"/>
  <c r="IK23" i="1"/>
  <c r="IK22" i="1"/>
  <c r="IK21" i="1"/>
  <c r="IK20" i="1"/>
  <c r="IK19" i="1"/>
  <c r="IK18" i="1"/>
  <c r="IK17" i="1"/>
  <c r="IK16" i="1"/>
  <c r="IK15" i="1"/>
  <c r="IK14" i="1"/>
  <c r="IK13" i="1"/>
  <c r="IK12" i="1"/>
  <c r="IK11" i="1"/>
  <c r="IK10" i="1"/>
  <c r="IK9" i="1"/>
  <c r="IK8" i="1"/>
  <c r="IK7" i="1"/>
  <c r="IK6" i="1"/>
  <c r="IK5" i="1"/>
  <c r="IK4" i="1"/>
  <c r="IK3" i="1"/>
  <c r="IK2" i="1"/>
  <c r="FV41" i="1" l="1"/>
  <c r="FW41" i="1"/>
  <c r="GH41" i="1" s="1"/>
  <c r="FX41" i="1"/>
  <c r="GJ41" i="1" s="1"/>
  <c r="GA41" i="1"/>
  <c r="GO41" i="1" s="1"/>
  <c r="G41" i="1"/>
  <c r="H41" i="1" s="1"/>
  <c r="FV40" i="1"/>
  <c r="FW40" i="1"/>
  <c r="GH40" i="1" s="1"/>
  <c r="FX40" i="1"/>
  <c r="GJ40" i="1" s="1"/>
  <c r="GA40" i="1"/>
  <c r="GO40" i="1" s="1"/>
  <c r="G40" i="1"/>
  <c r="FV39" i="1"/>
  <c r="FW39" i="1"/>
  <c r="GH39" i="1" s="1"/>
  <c r="FX39" i="1"/>
  <c r="GJ39" i="1" s="1"/>
  <c r="GA39" i="1"/>
  <c r="GO39" i="1" s="1"/>
  <c r="G39" i="1"/>
  <c r="FV38" i="1"/>
  <c r="FW38" i="1"/>
  <c r="GH38" i="1" s="1"/>
  <c r="FX38" i="1"/>
  <c r="GJ38" i="1" s="1"/>
  <c r="GA38" i="1"/>
  <c r="GO38" i="1" s="1"/>
  <c r="G38" i="1"/>
  <c r="FV37" i="1"/>
  <c r="GF37" i="1" s="1"/>
  <c r="FW37" i="1"/>
  <c r="GH37" i="1" s="1"/>
  <c r="FX37" i="1"/>
  <c r="GJ37" i="1" s="1"/>
  <c r="GA37" i="1"/>
  <c r="GO37" i="1" s="1"/>
  <c r="G37" i="1"/>
  <c r="H37" i="1" s="1"/>
  <c r="FV36" i="1"/>
  <c r="GF36" i="1" s="1"/>
  <c r="FW36" i="1"/>
  <c r="GH36" i="1" s="1"/>
  <c r="FX36" i="1"/>
  <c r="GA36" i="1"/>
  <c r="GO36" i="1" s="1"/>
  <c r="G36" i="1"/>
  <c r="FV35" i="1"/>
  <c r="GF35" i="1" s="1"/>
  <c r="FW35" i="1"/>
  <c r="GH35" i="1" s="1"/>
  <c r="FX35" i="1"/>
  <c r="GJ35" i="1" s="1"/>
  <c r="GA35" i="1"/>
  <c r="GO35" i="1" s="1"/>
  <c r="G35" i="1"/>
  <c r="H35" i="1" s="1"/>
  <c r="FV34" i="1"/>
  <c r="GF34" i="1" s="1"/>
  <c r="FW34" i="1"/>
  <c r="GH34" i="1" s="1"/>
  <c r="FX34" i="1"/>
  <c r="GJ34" i="1" s="1"/>
  <c r="GA34" i="1"/>
  <c r="GO34" i="1" s="1"/>
  <c r="G34" i="1"/>
  <c r="J34" i="1" s="1"/>
  <c r="FV31" i="1"/>
  <c r="GF31" i="1" s="1"/>
  <c r="FW31" i="1"/>
  <c r="GH31" i="1" s="1"/>
  <c r="FX31" i="1"/>
  <c r="GA31" i="1"/>
  <c r="GO31" i="1" s="1"/>
  <c r="G31" i="1"/>
  <c r="H31" i="1" s="1"/>
  <c r="FV30" i="1"/>
  <c r="GF30" i="1" s="1"/>
  <c r="FW30" i="1"/>
  <c r="GH30" i="1" s="1"/>
  <c r="FX30" i="1"/>
  <c r="GJ30" i="1" s="1"/>
  <c r="GA30" i="1"/>
  <c r="GO30" i="1" s="1"/>
  <c r="G30" i="1"/>
  <c r="FV29" i="1"/>
  <c r="GF29" i="1" s="1"/>
  <c r="FW29" i="1"/>
  <c r="GH29" i="1" s="1"/>
  <c r="FX29" i="1"/>
  <c r="GJ29" i="1" s="1"/>
  <c r="GA29" i="1"/>
  <c r="GO29" i="1" s="1"/>
  <c r="G29" i="1"/>
  <c r="H29" i="1" s="1"/>
  <c r="FV28" i="1"/>
  <c r="GF28" i="1" s="1"/>
  <c r="FW28" i="1"/>
  <c r="GH28" i="1" s="1"/>
  <c r="FX28" i="1"/>
  <c r="GJ28" i="1" s="1"/>
  <c r="GA28" i="1"/>
  <c r="GO28" i="1" s="1"/>
  <c r="G28" i="1"/>
  <c r="FV27" i="1"/>
  <c r="GF27" i="1" s="1"/>
  <c r="FW27" i="1"/>
  <c r="GH27" i="1" s="1"/>
  <c r="FX27" i="1"/>
  <c r="GJ27" i="1" s="1"/>
  <c r="GA27" i="1"/>
  <c r="GO27" i="1" s="1"/>
  <c r="G27" i="1"/>
  <c r="H27" i="1" s="1"/>
  <c r="FV26" i="1"/>
  <c r="GF26" i="1" s="1"/>
  <c r="FW26" i="1"/>
  <c r="GH26" i="1" s="1"/>
  <c r="FX26" i="1"/>
  <c r="GJ26" i="1" s="1"/>
  <c r="GA26" i="1"/>
  <c r="GO26" i="1" s="1"/>
  <c r="G26" i="1"/>
  <c r="FV23" i="1"/>
  <c r="GF23" i="1" s="1"/>
  <c r="FW23" i="1"/>
  <c r="GH23" i="1" s="1"/>
  <c r="FX23" i="1"/>
  <c r="GJ23" i="1" s="1"/>
  <c r="GA23" i="1"/>
  <c r="GO23" i="1" s="1"/>
  <c r="G23" i="1"/>
  <c r="FV22" i="1"/>
  <c r="GF22" i="1" s="1"/>
  <c r="FW22" i="1"/>
  <c r="GH22" i="1" s="1"/>
  <c r="FX22" i="1"/>
  <c r="GJ22" i="1" s="1"/>
  <c r="GA22" i="1"/>
  <c r="GO22" i="1" s="1"/>
  <c r="G22" i="1"/>
  <c r="FV21" i="1"/>
  <c r="GF21" i="1" s="1"/>
  <c r="FW21" i="1"/>
  <c r="GH21" i="1" s="1"/>
  <c r="FX21" i="1"/>
  <c r="GA21" i="1"/>
  <c r="GO21" i="1" s="1"/>
  <c r="G21" i="1"/>
  <c r="FV20" i="1"/>
  <c r="GF20" i="1" s="1"/>
  <c r="FW20" i="1"/>
  <c r="GH20" i="1" s="1"/>
  <c r="FX20" i="1"/>
  <c r="GJ20" i="1" s="1"/>
  <c r="GA20" i="1"/>
  <c r="GO20" i="1" s="1"/>
  <c r="G20" i="1"/>
  <c r="H20" i="1" s="1"/>
  <c r="FV19" i="1"/>
  <c r="GF19" i="1" s="1"/>
  <c r="FW19" i="1"/>
  <c r="GH19" i="1" s="1"/>
  <c r="FX19" i="1"/>
  <c r="GJ19" i="1" s="1"/>
  <c r="GA19" i="1"/>
  <c r="GO19" i="1" s="1"/>
  <c r="G19" i="1"/>
  <c r="H19" i="1" s="1"/>
  <c r="FV18" i="1"/>
  <c r="GF18" i="1" s="1"/>
  <c r="FW18" i="1"/>
  <c r="GH18" i="1" s="1"/>
  <c r="FX18" i="1"/>
  <c r="GJ18" i="1" s="1"/>
  <c r="GA18" i="1"/>
  <c r="GO18" i="1" s="1"/>
  <c r="G18" i="1"/>
  <c r="FV17" i="1"/>
  <c r="GF17" i="1" s="1"/>
  <c r="FW17" i="1"/>
  <c r="GH17" i="1" s="1"/>
  <c r="FX17" i="1"/>
  <c r="GA17" i="1"/>
  <c r="GO17" i="1" s="1"/>
  <c r="G17" i="1"/>
  <c r="FV16" i="1"/>
  <c r="GF16" i="1" s="1"/>
  <c r="FW16" i="1"/>
  <c r="GH16" i="1" s="1"/>
  <c r="FX16" i="1"/>
  <c r="GJ16" i="1" s="1"/>
  <c r="GA16" i="1"/>
  <c r="GO16" i="1" s="1"/>
  <c r="G16" i="1"/>
  <c r="FV13" i="1"/>
  <c r="GF13" i="1" s="1"/>
  <c r="FW13" i="1"/>
  <c r="FX13" i="1"/>
  <c r="GJ13" i="1" s="1"/>
  <c r="GA13" i="1"/>
  <c r="GO13" i="1" s="1"/>
  <c r="G13" i="1"/>
  <c r="FV12" i="1"/>
  <c r="GF12" i="1" s="1"/>
  <c r="FW12" i="1"/>
  <c r="GH12" i="1" s="1"/>
  <c r="FX12" i="1"/>
  <c r="GJ12" i="1" s="1"/>
  <c r="GA12" i="1"/>
  <c r="GO12" i="1" s="1"/>
  <c r="G12" i="1"/>
  <c r="FV11" i="1"/>
  <c r="FW11" i="1"/>
  <c r="GH11" i="1" s="1"/>
  <c r="FX11" i="1"/>
  <c r="GJ11" i="1" s="1"/>
  <c r="GA11" i="1"/>
  <c r="GO11" i="1" s="1"/>
  <c r="G11" i="1"/>
  <c r="L11" i="1" s="1"/>
  <c r="FV10" i="1"/>
  <c r="GF10" i="1" s="1"/>
  <c r="FW10" i="1"/>
  <c r="GH10" i="1" s="1"/>
  <c r="FX10" i="1"/>
  <c r="GJ10" i="1" s="1"/>
  <c r="GA10" i="1"/>
  <c r="GO10" i="1" s="1"/>
  <c r="G10" i="1"/>
  <c r="FV9" i="1"/>
  <c r="GF9" i="1" s="1"/>
  <c r="FW9" i="1"/>
  <c r="GH9" i="1" s="1"/>
  <c r="FX9" i="1"/>
  <c r="GJ9" i="1" s="1"/>
  <c r="GA9" i="1"/>
  <c r="GO9" i="1" s="1"/>
  <c r="G9" i="1"/>
  <c r="H9" i="1" s="1"/>
  <c r="FV8" i="1"/>
  <c r="FW8" i="1"/>
  <c r="GH8" i="1" s="1"/>
  <c r="FX8" i="1"/>
  <c r="GJ8" i="1" s="1"/>
  <c r="GA8" i="1"/>
  <c r="GO8" i="1" s="1"/>
  <c r="G8" i="1"/>
  <c r="FV7" i="1"/>
  <c r="GF7" i="1" s="1"/>
  <c r="FW7" i="1"/>
  <c r="GH7" i="1" s="1"/>
  <c r="FX7" i="1"/>
  <c r="GJ7" i="1" s="1"/>
  <c r="GA7" i="1"/>
  <c r="GO7" i="1" s="1"/>
  <c r="G7" i="1"/>
  <c r="FV6" i="1"/>
  <c r="GF6" i="1" s="1"/>
  <c r="FW6" i="1"/>
  <c r="FX6" i="1"/>
  <c r="GJ6" i="1" s="1"/>
  <c r="GA6" i="1"/>
  <c r="GO6" i="1" s="1"/>
  <c r="G6" i="1"/>
  <c r="FV3" i="1"/>
  <c r="GF3" i="1" s="1"/>
  <c r="FW3" i="1"/>
  <c r="GH3" i="1" s="1"/>
  <c r="FX3" i="1"/>
  <c r="GJ3" i="1" s="1"/>
  <c r="GA3" i="1"/>
  <c r="GO3" i="1" s="1"/>
  <c r="G3" i="1"/>
  <c r="FV2" i="1"/>
  <c r="GF2" i="1" s="1"/>
  <c r="FW2" i="1"/>
  <c r="GH2" i="1" s="1"/>
  <c r="FX2" i="1"/>
  <c r="GJ2" i="1" s="1"/>
  <c r="GA2" i="1"/>
  <c r="GO2" i="1" s="1"/>
  <c r="G2" i="1"/>
  <c r="K2" i="1" s="1"/>
  <c r="TA41" i="1"/>
  <c r="TA40" i="1"/>
  <c r="TA39" i="1"/>
  <c r="TA38" i="1"/>
  <c r="TA37" i="1"/>
  <c r="TA36" i="1"/>
  <c r="TA35" i="1"/>
  <c r="TA34" i="1"/>
  <c r="TA33" i="1"/>
  <c r="TA32" i="1"/>
  <c r="TA31" i="1"/>
  <c r="TA30" i="1"/>
  <c r="TA29" i="1"/>
  <c r="TA28" i="1"/>
  <c r="TA27" i="1"/>
  <c r="TA26" i="1"/>
  <c r="TA25" i="1"/>
  <c r="TA24" i="1"/>
  <c r="TA23" i="1"/>
  <c r="TA22" i="1"/>
  <c r="TA21" i="1"/>
  <c r="TA20" i="1"/>
  <c r="TA19" i="1"/>
  <c r="TA18" i="1"/>
  <c r="TA17" i="1"/>
  <c r="TA16" i="1"/>
  <c r="TA15" i="1"/>
  <c r="TA14" i="1"/>
  <c r="TA13" i="1"/>
  <c r="TA12" i="1"/>
  <c r="TA11" i="1"/>
  <c r="TA10" i="1"/>
  <c r="TA9" i="1"/>
  <c r="TA8" i="1"/>
  <c r="TA7" i="1"/>
  <c r="TA6" i="1"/>
  <c r="TA5" i="1"/>
  <c r="TA4" i="1"/>
  <c r="TA3" i="1"/>
  <c r="TA2" i="1"/>
  <c r="IJ41" i="1"/>
  <c r="IJ40" i="1"/>
  <c r="IJ39" i="1"/>
  <c r="IJ38" i="1"/>
  <c r="IJ37" i="1"/>
  <c r="IJ36" i="1"/>
  <c r="IJ35" i="1"/>
  <c r="IJ34" i="1"/>
  <c r="IJ33" i="1"/>
  <c r="IJ32" i="1"/>
  <c r="IJ31" i="1"/>
  <c r="IJ30" i="1"/>
  <c r="IJ29" i="1"/>
  <c r="IJ28" i="1"/>
  <c r="IJ27" i="1"/>
  <c r="IJ26" i="1"/>
  <c r="IJ25" i="1"/>
  <c r="IJ24" i="1"/>
  <c r="IJ23" i="1"/>
  <c r="IJ22" i="1"/>
  <c r="IJ21" i="1"/>
  <c r="IJ20" i="1"/>
  <c r="IJ19" i="1"/>
  <c r="IJ18" i="1"/>
  <c r="IJ17" i="1"/>
  <c r="IJ16" i="1"/>
  <c r="IJ15" i="1"/>
  <c r="IJ14" i="1"/>
  <c r="IJ13" i="1"/>
  <c r="IJ12" i="1"/>
  <c r="IJ11" i="1"/>
  <c r="IJ10" i="1"/>
  <c r="IJ9" i="1"/>
  <c r="IJ8" i="1"/>
  <c r="IJ7" i="1"/>
  <c r="IJ6" i="1"/>
  <c r="IJ5" i="1"/>
  <c r="IJ4" i="1"/>
  <c r="IJ3" i="1"/>
  <c r="IJ2" i="1"/>
  <c r="JO41" i="1"/>
  <c r="JO40" i="1"/>
  <c r="JO39" i="1"/>
  <c r="JO38" i="1"/>
  <c r="JO37" i="1"/>
  <c r="JO36" i="1"/>
  <c r="JO35" i="1"/>
  <c r="JO34" i="1"/>
  <c r="JO33" i="1"/>
  <c r="JO32" i="1"/>
  <c r="JO31" i="1"/>
  <c r="JO30" i="1"/>
  <c r="JO29" i="1"/>
  <c r="JO28" i="1"/>
  <c r="JO27" i="1"/>
  <c r="JO26" i="1"/>
  <c r="JO25" i="1"/>
  <c r="JO24" i="1"/>
  <c r="JO23" i="1"/>
  <c r="JO22" i="1"/>
  <c r="JO21" i="1"/>
  <c r="JO20" i="1"/>
  <c r="JO19" i="1"/>
  <c r="JO18" i="1"/>
  <c r="JO17" i="1"/>
  <c r="JO16" i="1"/>
  <c r="JO14" i="1"/>
  <c r="JO13" i="1"/>
  <c r="JO12" i="1"/>
  <c r="JO11" i="1"/>
  <c r="JO10" i="1"/>
  <c r="JO9" i="1"/>
  <c r="JO8" i="1"/>
  <c r="JO7" i="1"/>
  <c r="JO6" i="1"/>
  <c r="JO5" i="1"/>
  <c r="JO4" i="1"/>
  <c r="JO3" i="1"/>
  <c r="JO2" i="1"/>
  <c r="KR41" i="1"/>
  <c r="KR40" i="1"/>
  <c r="KR39" i="1"/>
  <c r="KR38" i="1"/>
  <c r="KR37" i="1"/>
  <c r="KR36" i="1"/>
  <c r="KR35" i="1"/>
  <c r="KR34" i="1"/>
  <c r="KR33" i="1"/>
  <c r="KR32" i="1"/>
  <c r="KR31" i="1"/>
  <c r="KR30" i="1"/>
  <c r="KR29" i="1"/>
  <c r="KR28" i="1"/>
  <c r="KR27" i="1"/>
  <c r="KR26" i="1"/>
  <c r="KR25" i="1"/>
  <c r="KR24" i="1"/>
  <c r="KR23" i="1"/>
  <c r="KR22" i="1"/>
  <c r="KR21" i="1"/>
  <c r="KR20" i="1"/>
  <c r="KR19" i="1"/>
  <c r="KR18" i="1"/>
  <c r="KR17" i="1"/>
  <c r="KR16" i="1"/>
  <c r="KR14" i="1"/>
  <c r="KR13" i="1"/>
  <c r="KR12" i="1"/>
  <c r="KR11" i="1"/>
  <c r="KR10" i="1"/>
  <c r="KR9" i="1"/>
  <c r="KR8" i="1"/>
  <c r="KR7" i="1"/>
  <c r="KR6" i="1"/>
  <c r="KR5" i="1"/>
  <c r="KR4" i="1"/>
  <c r="KR3" i="1"/>
  <c r="KR2" i="1"/>
  <c r="LW41" i="1"/>
  <c r="LW40" i="1"/>
  <c r="LW37" i="1"/>
  <c r="LW36" i="1"/>
  <c r="LW35" i="1"/>
  <c r="LW29" i="1"/>
  <c r="LW28" i="1"/>
  <c r="LW26" i="1"/>
  <c r="LW20" i="1"/>
  <c r="LW19" i="1"/>
  <c r="LW18" i="1"/>
  <c r="LW17" i="1"/>
  <c r="LW13" i="1"/>
  <c r="LW12" i="1"/>
  <c r="LW11" i="1"/>
  <c r="LW10" i="1"/>
  <c r="LW9" i="1"/>
  <c r="LW8" i="1"/>
  <c r="LW7" i="1"/>
  <c r="LW6" i="1"/>
  <c r="LW5" i="1"/>
  <c r="LW4" i="1"/>
  <c r="LW3" i="1"/>
  <c r="LW2" i="1"/>
  <c r="NB41" i="1"/>
  <c r="NB40" i="1"/>
  <c r="NB39" i="1"/>
  <c r="NB38" i="1"/>
  <c r="NB37" i="1"/>
  <c r="NB36" i="1"/>
  <c r="NB35" i="1"/>
  <c r="NB34" i="1"/>
  <c r="NB33" i="1"/>
  <c r="NB32" i="1"/>
  <c r="NB31" i="1"/>
  <c r="NB30" i="1"/>
  <c r="NB29" i="1"/>
  <c r="NB28" i="1"/>
  <c r="NB27" i="1"/>
  <c r="NB26" i="1"/>
  <c r="NB25" i="1"/>
  <c r="NB24" i="1"/>
  <c r="NB23" i="1"/>
  <c r="NB22" i="1"/>
  <c r="NB21" i="1"/>
  <c r="NB20" i="1"/>
  <c r="NB19" i="1"/>
  <c r="NB18" i="1"/>
  <c r="NB17" i="1"/>
  <c r="NB16" i="1"/>
  <c r="NB15" i="1"/>
  <c r="NB14" i="1"/>
  <c r="NB13" i="1"/>
  <c r="NB12" i="1"/>
  <c r="NB11" i="1"/>
  <c r="NB10" i="1"/>
  <c r="NB9" i="1"/>
  <c r="NB8" i="1"/>
  <c r="NB7" i="1"/>
  <c r="NB6" i="1"/>
  <c r="NB5" i="1"/>
  <c r="NB4" i="1"/>
  <c r="NB3" i="1"/>
  <c r="NB2" i="1"/>
  <c r="OF41" i="1"/>
  <c r="OF40" i="1"/>
  <c r="OF39" i="1"/>
  <c r="OF38" i="1"/>
  <c r="OF37" i="1"/>
  <c r="OF36" i="1"/>
  <c r="OF35" i="1"/>
  <c r="OF34" i="1"/>
  <c r="OF33" i="1"/>
  <c r="OF32" i="1"/>
  <c r="OF31" i="1"/>
  <c r="OF30" i="1"/>
  <c r="OF29" i="1"/>
  <c r="OF28" i="1"/>
  <c r="OF27" i="1"/>
  <c r="OF25" i="1"/>
  <c r="OF24" i="1"/>
  <c r="OF23" i="1"/>
  <c r="OF22" i="1"/>
  <c r="OF21" i="1"/>
  <c r="OF20" i="1"/>
  <c r="OF19" i="1"/>
  <c r="OF18" i="1"/>
  <c r="OF17" i="1"/>
  <c r="OF16" i="1"/>
  <c r="OF15" i="1"/>
  <c r="OF14" i="1"/>
  <c r="OF13" i="1"/>
  <c r="OF12" i="1"/>
  <c r="OF11" i="1"/>
  <c r="OF10" i="1"/>
  <c r="OF9" i="1"/>
  <c r="OF8" i="1"/>
  <c r="OF7" i="1"/>
  <c r="OF6" i="1"/>
  <c r="OF5" i="1"/>
  <c r="OF4" i="1"/>
  <c r="OF3" i="1"/>
  <c r="OF2" i="1"/>
  <c r="PH41" i="1"/>
  <c r="PH40" i="1"/>
  <c r="PH39" i="1"/>
  <c r="PH38" i="1"/>
  <c r="PH37" i="1"/>
  <c r="PH36" i="1"/>
  <c r="PH35" i="1"/>
  <c r="PH34" i="1"/>
  <c r="PH33" i="1"/>
  <c r="PH32" i="1"/>
  <c r="PH31" i="1"/>
  <c r="PH30" i="1"/>
  <c r="PH29" i="1"/>
  <c r="PH28" i="1"/>
  <c r="PH27" i="1"/>
  <c r="PH26" i="1"/>
  <c r="PH25" i="1"/>
  <c r="PH24" i="1"/>
  <c r="PH23" i="1"/>
  <c r="PH22" i="1"/>
  <c r="PH21" i="1"/>
  <c r="PH20" i="1"/>
  <c r="PH19" i="1"/>
  <c r="PH18" i="1"/>
  <c r="PH17" i="1"/>
  <c r="PH16" i="1"/>
  <c r="PH15" i="1"/>
  <c r="PH14" i="1"/>
  <c r="PH13" i="1"/>
  <c r="PH12" i="1"/>
  <c r="PH11" i="1"/>
  <c r="PH10" i="1"/>
  <c r="PH9" i="1"/>
  <c r="PH8" i="1"/>
  <c r="PH7" i="1"/>
  <c r="PH6" i="1"/>
  <c r="PH5" i="1"/>
  <c r="PH4" i="1"/>
  <c r="PH3" i="1"/>
  <c r="PH2" i="1"/>
  <c r="QO41" i="1"/>
  <c r="QO40" i="1"/>
  <c r="QO39" i="1"/>
  <c r="QO38" i="1"/>
  <c r="QO37" i="1"/>
  <c r="QO36" i="1"/>
  <c r="QO35" i="1"/>
  <c r="QO34" i="1"/>
  <c r="QO33" i="1"/>
  <c r="QO32" i="1"/>
  <c r="QO31" i="1"/>
  <c r="QO30" i="1"/>
  <c r="QO29" i="1"/>
  <c r="QO28" i="1"/>
  <c r="QO27" i="1"/>
  <c r="QO26" i="1"/>
  <c r="QO25" i="1"/>
  <c r="QO24" i="1"/>
  <c r="QO23" i="1"/>
  <c r="QO22" i="1"/>
  <c r="QO21" i="1"/>
  <c r="QO20" i="1"/>
  <c r="QO19" i="1"/>
  <c r="QO18" i="1"/>
  <c r="QO17" i="1"/>
  <c r="QO16" i="1"/>
  <c r="QO15" i="1"/>
  <c r="QO14" i="1"/>
  <c r="QO13" i="1"/>
  <c r="QO12" i="1"/>
  <c r="QO11" i="1"/>
  <c r="QO10" i="1"/>
  <c r="QO9" i="1"/>
  <c r="QO8" i="1"/>
  <c r="QO7" i="1"/>
  <c r="QO6" i="1"/>
  <c r="QO5" i="1"/>
  <c r="QO4" i="1"/>
  <c r="QO3" i="1"/>
  <c r="QO2" i="1"/>
  <c r="RW41" i="1"/>
  <c r="RW40" i="1"/>
  <c r="RW39" i="1"/>
  <c r="RW38" i="1"/>
  <c r="RW37" i="1"/>
  <c r="RW36" i="1"/>
  <c r="RW35" i="1"/>
  <c r="RW34" i="1"/>
  <c r="RW33" i="1"/>
  <c r="RW32" i="1"/>
  <c r="RW31" i="1"/>
  <c r="RW30" i="1"/>
  <c r="RW29" i="1"/>
  <c r="RW28" i="1"/>
  <c r="RW27" i="1"/>
  <c r="RW26" i="1"/>
  <c r="RW25" i="1"/>
  <c r="RW24" i="1"/>
  <c r="RW23" i="1"/>
  <c r="RW22" i="1"/>
  <c r="RW21" i="1"/>
  <c r="RW20" i="1"/>
  <c r="RW19" i="1"/>
  <c r="RW18" i="1"/>
  <c r="RW17" i="1"/>
  <c r="RW16" i="1"/>
  <c r="RW15" i="1"/>
  <c r="RW14" i="1"/>
  <c r="RW13" i="1"/>
  <c r="RW12" i="1"/>
  <c r="RW11" i="1"/>
  <c r="RW10" i="1"/>
  <c r="RW9" i="1"/>
  <c r="RW8" i="1"/>
  <c r="RW7" i="1"/>
  <c r="RW6" i="1"/>
  <c r="RW5" i="1"/>
  <c r="RW4" i="1"/>
  <c r="RW3" i="1"/>
  <c r="RW2" i="1"/>
  <c r="TV41" i="1"/>
  <c r="TV40" i="1"/>
  <c r="TV39" i="1"/>
  <c r="TV38" i="1"/>
  <c r="TV37" i="1"/>
  <c r="TV36" i="1"/>
  <c r="TV35" i="1"/>
  <c r="TV34" i="1"/>
  <c r="TV33" i="1"/>
  <c r="TV32" i="1"/>
  <c r="TV31" i="1"/>
  <c r="TV30" i="1"/>
  <c r="TV29" i="1"/>
  <c r="TV28" i="1"/>
  <c r="TV27" i="1"/>
  <c r="TV26" i="1"/>
  <c r="TV25" i="1"/>
  <c r="TV24" i="1"/>
  <c r="TV23" i="1"/>
  <c r="TV22" i="1"/>
  <c r="TV21" i="1"/>
  <c r="TV20" i="1"/>
  <c r="TV19" i="1"/>
  <c r="TV18" i="1"/>
  <c r="TV17" i="1"/>
  <c r="TV16" i="1"/>
  <c r="TV15" i="1"/>
  <c r="TV14" i="1"/>
  <c r="TV13" i="1"/>
  <c r="TV12" i="1"/>
  <c r="TV11" i="1"/>
  <c r="TV10" i="1"/>
  <c r="TV9" i="1"/>
  <c r="TV8" i="1"/>
  <c r="TV7" i="1"/>
  <c r="TV6" i="1"/>
  <c r="TV5" i="1"/>
  <c r="TV4" i="1"/>
  <c r="TV3" i="1"/>
  <c r="TV2" i="1"/>
  <c r="VB41" i="1"/>
  <c r="VB40" i="1"/>
  <c r="VB39" i="1"/>
  <c r="VB38" i="1"/>
  <c r="VB37" i="1"/>
  <c r="VB36" i="1"/>
  <c r="VB35" i="1"/>
  <c r="VB34" i="1"/>
  <c r="VB33" i="1"/>
  <c r="VB32" i="1"/>
  <c r="VB31" i="1"/>
  <c r="VB30" i="1"/>
  <c r="VB29" i="1"/>
  <c r="VB28" i="1"/>
  <c r="VB27" i="1"/>
  <c r="VB26" i="1"/>
  <c r="VB25" i="1"/>
  <c r="VB24" i="1"/>
  <c r="VB23" i="1"/>
  <c r="VB22" i="1"/>
  <c r="VB21" i="1"/>
  <c r="VB20" i="1"/>
  <c r="VB19" i="1"/>
  <c r="VB18" i="1"/>
  <c r="VB17" i="1"/>
  <c r="VB16" i="1"/>
  <c r="VB15" i="1"/>
  <c r="VB14" i="1"/>
  <c r="VB13" i="1"/>
  <c r="VB12" i="1"/>
  <c r="VB11" i="1"/>
  <c r="VB10" i="1"/>
  <c r="VB9" i="1"/>
  <c r="VB8" i="1"/>
  <c r="VB7" i="1"/>
  <c r="VB6" i="1"/>
  <c r="VB5" i="1"/>
  <c r="VB4" i="1"/>
  <c r="VB3" i="1"/>
  <c r="VB2" i="1"/>
  <c r="WH41" i="1"/>
  <c r="WH40" i="1"/>
  <c r="WH39" i="1"/>
  <c r="WH38" i="1"/>
  <c r="WH37" i="1"/>
  <c r="WH36" i="1"/>
  <c r="WH35" i="1"/>
  <c r="WH34" i="1"/>
  <c r="WH33" i="1"/>
  <c r="WH32" i="1"/>
  <c r="WH31" i="1"/>
  <c r="WH30" i="1"/>
  <c r="WH29" i="1"/>
  <c r="WH28" i="1"/>
  <c r="WH27" i="1"/>
  <c r="WH26" i="1"/>
  <c r="WH25" i="1"/>
  <c r="WH24" i="1"/>
  <c r="WH23" i="1"/>
  <c r="WH22" i="1"/>
  <c r="WH21" i="1"/>
  <c r="WH20" i="1"/>
  <c r="WH19" i="1"/>
  <c r="WH18" i="1"/>
  <c r="WH17" i="1"/>
  <c r="WH16" i="1"/>
  <c r="WH15" i="1"/>
  <c r="WH14" i="1"/>
  <c r="WH13" i="1"/>
  <c r="WH12" i="1"/>
  <c r="WH11" i="1"/>
  <c r="WH10" i="1"/>
  <c r="WH9" i="1"/>
  <c r="WH8" i="1"/>
  <c r="WH7" i="1"/>
  <c r="WH6" i="1"/>
  <c r="WH5" i="1"/>
  <c r="WH4" i="1"/>
  <c r="WH3" i="1"/>
  <c r="WH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HC40" i="1"/>
  <c r="HD40" i="1" s="1"/>
  <c r="GU39" i="1"/>
  <c r="GU23" i="1"/>
  <c r="GU17" i="1"/>
  <c r="GU16" i="1"/>
  <c r="GX16" i="1" s="1"/>
  <c r="HC16" i="1" s="1"/>
  <c r="HD16" i="1" s="1"/>
  <c r="GU13" i="1"/>
  <c r="GV13" i="1" s="1"/>
  <c r="GU10" i="1"/>
  <c r="GU4" i="1"/>
  <c r="GX4" i="1" s="1"/>
  <c r="HC4" i="1" s="1"/>
  <c r="HD4" i="1" s="1"/>
  <c r="GU41" i="1"/>
  <c r="GX41" i="1" s="1"/>
  <c r="HC41" i="1" s="1"/>
  <c r="HD41" i="1" s="1"/>
  <c r="GU38" i="1"/>
  <c r="GU37" i="1"/>
  <c r="GV37" i="1" s="1"/>
  <c r="GU36" i="1"/>
  <c r="GU35" i="1"/>
  <c r="GX35" i="1" s="1"/>
  <c r="HC35" i="1" s="1"/>
  <c r="HD35" i="1" s="1"/>
  <c r="GU34" i="1"/>
  <c r="GU33" i="1"/>
  <c r="GV33" i="1" s="1"/>
  <c r="GU32" i="1"/>
  <c r="GU31" i="1"/>
  <c r="GU30" i="1"/>
  <c r="GU29" i="1"/>
  <c r="GV29" i="1" s="1"/>
  <c r="GU28" i="1"/>
  <c r="GU27" i="1"/>
  <c r="GX27" i="1" s="1"/>
  <c r="HC27" i="1" s="1"/>
  <c r="HD27" i="1" s="1"/>
  <c r="GU26" i="1"/>
  <c r="GU25" i="1"/>
  <c r="GU24" i="1"/>
  <c r="GU22" i="1"/>
  <c r="GX22" i="1" s="1"/>
  <c r="HC22" i="1" s="1"/>
  <c r="HD22" i="1" s="1"/>
  <c r="GU21" i="1"/>
  <c r="GU20" i="1"/>
  <c r="GU19" i="1"/>
  <c r="GU18" i="1"/>
  <c r="GU15" i="1"/>
  <c r="GU14" i="1"/>
  <c r="GX14" i="1" s="1"/>
  <c r="HC14" i="1" s="1"/>
  <c r="HD14" i="1" s="1"/>
  <c r="GU12" i="1"/>
  <c r="GX12" i="1" s="1"/>
  <c r="HC12" i="1" s="1"/>
  <c r="HD12" i="1" s="1"/>
  <c r="GU11" i="1"/>
  <c r="GU9" i="1"/>
  <c r="GX9" i="1" s="1"/>
  <c r="HC9" i="1" s="1"/>
  <c r="HD9" i="1" s="1"/>
  <c r="GU8" i="1"/>
  <c r="GV8" i="1" s="1"/>
  <c r="GU7" i="1"/>
  <c r="GX7" i="1" s="1"/>
  <c r="HC7" i="1" s="1"/>
  <c r="HD7" i="1" s="1"/>
  <c r="GU6" i="1"/>
  <c r="GV6" i="1" s="1"/>
  <c r="GU5" i="1"/>
  <c r="GV5" i="1" s="1"/>
  <c r="GU3" i="1"/>
  <c r="GV3" i="1" s="1"/>
  <c r="GU2" i="1"/>
  <c r="WT41" i="1"/>
  <c r="WS41" i="1"/>
  <c r="WT40" i="1"/>
  <c r="WS40" i="1"/>
  <c r="WT39" i="1"/>
  <c r="WS39" i="1"/>
  <c r="WT38" i="1"/>
  <c r="WS38" i="1"/>
  <c r="WT37" i="1"/>
  <c r="WS37" i="1"/>
  <c r="WT36" i="1"/>
  <c r="WS36" i="1"/>
  <c r="WT35" i="1"/>
  <c r="WS35" i="1"/>
  <c r="WT34" i="1"/>
  <c r="WS34" i="1"/>
  <c r="WT33" i="1"/>
  <c r="WS33" i="1"/>
  <c r="WT32" i="1"/>
  <c r="WS32" i="1"/>
  <c r="WT31" i="1"/>
  <c r="WS31" i="1"/>
  <c r="WT30" i="1"/>
  <c r="WS30" i="1"/>
  <c r="WT29" i="1"/>
  <c r="WS29" i="1"/>
  <c r="WT28" i="1"/>
  <c r="WS28" i="1"/>
  <c r="WT27" i="1"/>
  <c r="WS27" i="1"/>
  <c r="WT26" i="1"/>
  <c r="WS26" i="1"/>
  <c r="WT25" i="1"/>
  <c r="WS25" i="1"/>
  <c r="WT24" i="1"/>
  <c r="WS24" i="1"/>
  <c r="WT23" i="1"/>
  <c r="WS23" i="1"/>
  <c r="WT22" i="1"/>
  <c r="WS22" i="1"/>
  <c r="WT21" i="1"/>
  <c r="WS21" i="1"/>
  <c r="WT20" i="1"/>
  <c r="WS20" i="1"/>
  <c r="WT19" i="1"/>
  <c r="WS19" i="1"/>
  <c r="WT18" i="1"/>
  <c r="WS18" i="1"/>
  <c r="WT17" i="1"/>
  <c r="WS17" i="1"/>
  <c r="WT16" i="1"/>
  <c r="WS16" i="1"/>
  <c r="WT15" i="1"/>
  <c r="WS15" i="1"/>
  <c r="WT14" i="1"/>
  <c r="WS14" i="1"/>
  <c r="WT13" i="1"/>
  <c r="WS13" i="1"/>
  <c r="WT12" i="1"/>
  <c r="WS12" i="1"/>
  <c r="WT11" i="1"/>
  <c r="WS11" i="1"/>
  <c r="WT10" i="1"/>
  <c r="WS10" i="1"/>
  <c r="WT9" i="1"/>
  <c r="WS9" i="1"/>
  <c r="WT8" i="1"/>
  <c r="WS8" i="1"/>
  <c r="WT7" i="1"/>
  <c r="WS7" i="1"/>
  <c r="WT6" i="1"/>
  <c r="WS6" i="1"/>
  <c r="WT5" i="1"/>
  <c r="WS5" i="1"/>
  <c r="WT4" i="1"/>
  <c r="WS4" i="1"/>
  <c r="WT3" i="1"/>
  <c r="WS3" i="1"/>
  <c r="WT2" i="1"/>
  <c r="WS2" i="1"/>
  <c r="VN41" i="1"/>
  <c r="VM41" i="1"/>
  <c r="VN40" i="1"/>
  <c r="VM40" i="1"/>
  <c r="VN39" i="1"/>
  <c r="VM39" i="1"/>
  <c r="VN38" i="1"/>
  <c r="VM38" i="1"/>
  <c r="VN37" i="1"/>
  <c r="VM37" i="1"/>
  <c r="VN36" i="1"/>
  <c r="VM36" i="1"/>
  <c r="VN35" i="1"/>
  <c r="VM35" i="1"/>
  <c r="VN34" i="1"/>
  <c r="VM34" i="1"/>
  <c r="VN33" i="1"/>
  <c r="VM33" i="1"/>
  <c r="VN32" i="1"/>
  <c r="VM32" i="1"/>
  <c r="VN31" i="1"/>
  <c r="VM31" i="1"/>
  <c r="VN30" i="1"/>
  <c r="VM30" i="1"/>
  <c r="VN29" i="1"/>
  <c r="VM29" i="1"/>
  <c r="VN28" i="1"/>
  <c r="VM28" i="1"/>
  <c r="VN27" i="1"/>
  <c r="VM27" i="1"/>
  <c r="VN26" i="1"/>
  <c r="VM26" i="1"/>
  <c r="VN25" i="1"/>
  <c r="VM25" i="1"/>
  <c r="VN24" i="1"/>
  <c r="VM24" i="1"/>
  <c r="VN23" i="1"/>
  <c r="VM23" i="1"/>
  <c r="VN22" i="1"/>
  <c r="VM22" i="1"/>
  <c r="VN21" i="1"/>
  <c r="VM21" i="1"/>
  <c r="VN20" i="1"/>
  <c r="VM20" i="1"/>
  <c r="VN19" i="1"/>
  <c r="VM19" i="1"/>
  <c r="VN18" i="1"/>
  <c r="VM18" i="1"/>
  <c r="VN17" i="1"/>
  <c r="VM17" i="1"/>
  <c r="VN16" i="1"/>
  <c r="VM16" i="1"/>
  <c r="VN15" i="1"/>
  <c r="VM15" i="1"/>
  <c r="VN14" i="1"/>
  <c r="VM14" i="1"/>
  <c r="VN13" i="1"/>
  <c r="VM13" i="1"/>
  <c r="VN12" i="1"/>
  <c r="VM12" i="1"/>
  <c r="VN11" i="1"/>
  <c r="VM11" i="1"/>
  <c r="VN10" i="1"/>
  <c r="VM10" i="1"/>
  <c r="VN9" i="1"/>
  <c r="VM9" i="1"/>
  <c r="VN8" i="1"/>
  <c r="VM8" i="1"/>
  <c r="VN7" i="1"/>
  <c r="VM7" i="1"/>
  <c r="VN6" i="1"/>
  <c r="VM6" i="1"/>
  <c r="VN5" i="1"/>
  <c r="VM5" i="1"/>
  <c r="VN4" i="1"/>
  <c r="VM4" i="1"/>
  <c r="VN3" i="1"/>
  <c r="VM3" i="1"/>
  <c r="VN2" i="1"/>
  <c r="VM2" i="1"/>
  <c r="UH41" i="1"/>
  <c r="UG41" i="1"/>
  <c r="UH40" i="1"/>
  <c r="UG40" i="1"/>
  <c r="UH39" i="1"/>
  <c r="UG39" i="1"/>
  <c r="UH38" i="1"/>
  <c r="UG38" i="1"/>
  <c r="UH37" i="1"/>
  <c r="UG37" i="1"/>
  <c r="UH36" i="1"/>
  <c r="UG36" i="1"/>
  <c r="UH35" i="1"/>
  <c r="UG35" i="1"/>
  <c r="UH34" i="1"/>
  <c r="UG34" i="1"/>
  <c r="UH33" i="1"/>
  <c r="UG33" i="1"/>
  <c r="UH32" i="1"/>
  <c r="UG32" i="1"/>
  <c r="UH31" i="1"/>
  <c r="UG31" i="1"/>
  <c r="UH30" i="1"/>
  <c r="UG30" i="1"/>
  <c r="UH29" i="1"/>
  <c r="UG29" i="1"/>
  <c r="UH28" i="1"/>
  <c r="UG28" i="1"/>
  <c r="UH27" i="1"/>
  <c r="UG27" i="1"/>
  <c r="UH26" i="1"/>
  <c r="UG26" i="1"/>
  <c r="UH25" i="1"/>
  <c r="UG25" i="1"/>
  <c r="UH24" i="1"/>
  <c r="UG24" i="1"/>
  <c r="UH23" i="1"/>
  <c r="UG23" i="1"/>
  <c r="UH22" i="1"/>
  <c r="UG22" i="1"/>
  <c r="UH21" i="1"/>
  <c r="UG21" i="1"/>
  <c r="UH20" i="1"/>
  <c r="UG20" i="1"/>
  <c r="UH19" i="1"/>
  <c r="UG19" i="1"/>
  <c r="UH18" i="1"/>
  <c r="UG18" i="1"/>
  <c r="UH17" i="1"/>
  <c r="UG17" i="1"/>
  <c r="UH16" i="1"/>
  <c r="UG16" i="1"/>
  <c r="UH15" i="1"/>
  <c r="UG15" i="1"/>
  <c r="UH14" i="1"/>
  <c r="UG14" i="1"/>
  <c r="UH13" i="1"/>
  <c r="UG13" i="1"/>
  <c r="UH12" i="1"/>
  <c r="UG12" i="1"/>
  <c r="UH11" i="1"/>
  <c r="UG11" i="1"/>
  <c r="UH10" i="1"/>
  <c r="UG10" i="1"/>
  <c r="UH9" i="1"/>
  <c r="UG9" i="1"/>
  <c r="UH8" i="1"/>
  <c r="UG8" i="1"/>
  <c r="UH7" i="1"/>
  <c r="UG7" i="1"/>
  <c r="UH6" i="1"/>
  <c r="UG6" i="1"/>
  <c r="UH5" i="1"/>
  <c r="UG5" i="1"/>
  <c r="UH4" i="1"/>
  <c r="UG4" i="1"/>
  <c r="UH3" i="1"/>
  <c r="UG3" i="1"/>
  <c r="UH2" i="1"/>
  <c r="UG2" i="1"/>
  <c r="SG41" i="1"/>
  <c r="SF41" i="1"/>
  <c r="SG40" i="1"/>
  <c r="SF40" i="1"/>
  <c r="SG39" i="1"/>
  <c r="SF39" i="1"/>
  <c r="SG38" i="1"/>
  <c r="SF38" i="1"/>
  <c r="SG37" i="1"/>
  <c r="SF37" i="1"/>
  <c r="SG36" i="1"/>
  <c r="SF36" i="1"/>
  <c r="SG35" i="1"/>
  <c r="SF35" i="1"/>
  <c r="SG34" i="1"/>
  <c r="SF34" i="1"/>
  <c r="SG33" i="1"/>
  <c r="SF33" i="1"/>
  <c r="SG32" i="1"/>
  <c r="SF32" i="1"/>
  <c r="SG31" i="1"/>
  <c r="SF31" i="1"/>
  <c r="SG30" i="1"/>
  <c r="SF30" i="1"/>
  <c r="SG29" i="1"/>
  <c r="SF29" i="1"/>
  <c r="SG28" i="1"/>
  <c r="SF28" i="1"/>
  <c r="SG27" i="1"/>
  <c r="SF27" i="1"/>
  <c r="SG26" i="1"/>
  <c r="SF26" i="1"/>
  <c r="SG25" i="1"/>
  <c r="SF25" i="1"/>
  <c r="SG24" i="1"/>
  <c r="SF24" i="1"/>
  <c r="SG23" i="1"/>
  <c r="SF23" i="1"/>
  <c r="SG22" i="1"/>
  <c r="SF22" i="1"/>
  <c r="SG21" i="1"/>
  <c r="SF21" i="1"/>
  <c r="SG20" i="1"/>
  <c r="SF20" i="1"/>
  <c r="SG19" i="1"/>
  <c r="SF19" i="1"/>
  <c r="SG18" i="1"/>
  <c r="SF18" i="1"/>
  <c r="SG17" i="1"/>
  <c r="SF17" i="1"/>
  <c r="SG16" i="1"/>
  <c r="SF16" i="1"/>
  <c r="SG15" i="1"/>
  <c r="SF15" i="1"/>
  <c r="SG14" i="1"/>
  <c r="SF14" i="1"/>
  <c r="SG13" i="1"/>
  <c r="SF13" i="1"/>
  <c r="SG12" i="1"/>
  <c r="SF12" i="1"/>
  <c r="SG11" i="1"/>
  <c r="SF11" i="1"/>
  <c r="SG10" i="1"/>
  <c r="SF10" i="1"/>
  <c r="SG9" i="1"/>
  <c r="SF9" i="1"/>
  <c r="SG8" i="1"/>
  <c r="SF8" i="1"/>
  <c r="SG7" i="1"/>
  <c r="SF7" i="1"/>
  <c r="SG6" i="1"/>
  <c r="SF6" i="1"/>
  <c r="SG5" i="1"/>
  <c r="SF5" i="1"/>
  <c r="SG4" i="1"/>
  <c r="SF4" i="1"/>
  <c r="SG3" i="1"/>
  <c r="SF3" i="1"/>
  <c r="SG2" i="1"/>
  <c r="SF2" i="1"/>
  <c r="DS41" i="1"/>
  <c r="DR41" i="1"/>
  <c r="DS40" i="1"/>
  <c r="DR40" i="1"/>
  <c r="DS39" i="1"/>
  <c r="DS38" i="1"/>
  <c r="DR38" i="1"/>
  <c r="DS37" i="1"/>
  <c r="DR37" i="1"/>
  <c r="DS36" i="1"/>
  <c r="DR36" i="1"/>
  <c r="DS35" i="1"/>
  <c r="DS34" i="1"/>
  <c r="DR34" i="1"/>
  <c r="DS33" i="1"/>
  <c r="DR33" i="1"/>
  <c r="DS32" i="1"/>
  <c r="DR32" i="1"/>
  <c r="DS31" i="1"/>
  <c r="DR31" i="1"/>
  <c r="DS30" i="1"/>
  <c r="DR30" i="1"/>
  <c r="DS29" i="1"/>
  <c r="DS28" i="1"/>
  <c r="DR28" i="1"/>
  <c r="DS27" i="1"/>
  <c r="DR27" i="1"/>
  <c r="DS26" i="1"/>
  <c r="DR26" i="1"/>
  <c r="DS25" i="1"/>
  <c r="DS24" i="1"/>
  <c r="DR24" i="1"/>
  <c r="DS23" i="1"/>
  <c r="DS22" i="1"/>
  <c r="DR22" i="1"/>
  <c r="DS21" i="1"/>
  <c r="DS20" i="1"/>
  <c r="DR20" i="1"/>
  <c r="DS19" i="1"/>
  <c r="DR19" i="1"/>
  <c r="DS18" i="1"/>
  <c r="DR18" i="1"/>
  <c r="DS17" i="1"/>
  <c r="DR17" i="1"/>
  <c r="DS16" i="1"/>
  <c r="DR16" i="1"/>
  <c r="DS15" i="1"/>
  <c r="DR15" i="1"/>
  <c r="DS14" i="1"/>
  <c r="DR14" i="1"/>
  <c r="DS13" i="1"/>
  <c r="DR13" i="1"/>
  <c r="DS12" i="1"/>
  <c r="DR12" i="1"/>
  <c r="DS11" i="1"/>
  <c r="DR11" i="1"/>
  <c r="DS10" i="1"/>
  <c r="DR10" i="1"/>
  <c r="DS9" i="1"/>
  <c r="DR9" i="1"/>
  <c r="DS8" i="1"/>
  <c r="DR8" i="1"/>
  <c r="DS7" i="1"/>
  <c r="DR7" i="1"/>
  <c r="DS6" i="1"/>
  <c r="DR6" i="1"/>
  <c r="DS5" i="1"/>
  <c r="DR5" i="1"/>
  <c r="DS4" i="1"/>
  <c r="DR4" i="1"/>
  <c r="DS3" i="1"/>
  <c r="DR3" i="1"/>
  <c r="DS2" i="1"/>
  <c r="DR2" i="1"/>
  <c r="RC41" i="1"/>
  <c r="RB41" i="1"/>
  <c r="RC39" i="1"/>
  <c r="RB39" i="1"/>
  <c r="RC37" i="1"/>
  <c r="RB37" i="1"/>
  <c r="RC36" i="1"/>
  <c r="RB36" i="1"/>
  <c r="RC35" i="1"/>
  <c r="RB35" i="1"/>
  <c r="RC34" i="1"/>
  <c r="RB34" i="1"/>
  <c r="RC33" i="1"/>
  <c r="RB33" i="1"/>
  <c r="RC32" i="1"/>
  <c r="RB32" i="1"/>
  <c r="RC31" i="1"/>
  <c r="RB31" i="1"/>
  <c r="RC30" i="1"/>
  <c r="RB30" i="1"/>
  <c r="RC29" i="1"/>
  <c r="RB29" i="1"/>
  <c r="RC28" i="1"/>
  <c r="RB28" i="1"/>
  <c r="RC27" i="1"/>
  <c r="RB27" i="1"/>
  <c r="RC26" i="1"/>
  <c r="RB26" i="1"/>
  <c r="RC25" i="1"/>
  <c r="RB25" i="1"/>
  <c r="RC24" i="1"/>
  <c r="RB24" i="1"/>
  <c r="RC23" i="1"/>
  <c r="RB23" i="1"/>
  <c r="RC22" i="1"/>
  <c r="RB22" i="1"/>
  <c r="RC21" i="1"/>
  <c r="RB21" i="1"/>
  <c r="RC20" i="1"/>
  <c r="RB20" i="1"/>
  <c r="RC19" i="1"/>
  <c r="RB19" i="1"/>
  <c r="RC18" i="1"/>
  <c r="RB18" i="1"/>
  <c r="RC17" i="1"/>
  <c r="RB17" i="1"/>
  <c r="RC16" i="1"/>
  <c r="RB16" i="1"/>
  <c r="RC15" i="1"/>
  <c r="RB15" i="1"/>
  <c r="RC14" i="1"/>
  <c r="RB14" i="1"/>
  <c r="RC13" i="1"/>
  <c r="RB13" i="1"/>
  <c r="RC12" i="1"/>
  <c r="RB12" i="1"/>
  <c r="RC11" i="1"/>
  <c r="RB11" i="1"/>
  <c r="RC10" i="1"/>
  <c r="RB10" i="1"/>
  <c r="RC9" i="1"/>
  <c r="RB9" i="1"/>
  <c r="RC8" i="1"/>
  <c r="RB8" i="1"/>
  <c r="RC7" i="1"/>
  <c r="RB7" i="1"/>
  <c r="RC6" i="1"/>
  <c r="RB6" i="1"/>
  <c r="RC5" i="1"/>
  <c r="RB5" i="1"/>
  <c r="RC4" i="1"/>
  <c r="RB4" i="1"/>
  <c r="RC3" i="1"/>
  <c r="RB3" i="1"/>
  <c r="RC2" i="1"/>
  <c r="RB2" i="1"/>
  <c r="PU41" i="1"/>
  <c r="PT41" i="1"/>
  <c r="PU40" i="1"/>
  <c r="PT40" i="1"/>
  <c r="PU39" i="1"/>
  <c r="PT39" i="1"/>
  <c r="PU38" i="1"/>
  <c r="PT38" i="1"/>
  <c r="PU37" i="1"/>
  <c r="PT37" i="1"/>
  <c r="PU36" i="1"/>
  <c r="PT36" i="1"/>
  <c r="PU35" i="1"/>
  <c r="PT35" i="1"/>
  <c r="PU34" i="1"/>
  <c r="PT34" i="1"/>
  <c r="PU33" i="1"/>
  <c r="PT33" i="1"/>
  <c r="PU32" i="1"/>
  <c r="PT32" i="1"/>
  <c r="PU31" i="1"/>
  <c r="PT31" i="1"/>
  <c r="PU30" i="1"/>
  <c r="PT30" i="1"/>
  <c r="PU29" i="1"/>
  <c r="PT29" i="1"/>
  <c r="PU28" i="1"/>
  <c r="PT28" i="1"/>
  <c r="PU27" i="1"/>
  <c r="PT27" i="1"/>
  <c r="PU26" i="1"/>
  <c r="PT26" i="1"/>
  <c r="PU25" i="1"/>
  <c r="PT25" i="1"/>
  <c r="PU24" i="1"/>
  <c r="PT24" i="1"/>
  <c r="PU23" i="1"/>
  <c r="PT23" i="1"/>
  <c r="PU22" i="1"/>
  <c r="PT22" i="1"/>
  <c r="PU21" i="1"/>
  <c r="PT21" i="1"/>
  <c r="PU20" i="1"/>
  <c r="PT20" i="1"/>
  <c r="PU19" i="1"/>
  <c r="PT19" i="1"/>
  <c r="PU18" i="1"/>
  <c r="PT18" i="1"/>
  <c r="PU17" i="1"/>
  <c r="PT17" i="1"/>
  <c r="PU16" i="1"/>
  <c r="PT16" i="1"/>
  <c r="PU15" i="1"/>
  <c r="PT15" i="1"/>
  <c r="PU14" i="1"/>
  <c r="PT14" i="1"/>
  <c r="PU13" i="1"/>
  <c r="PT13" i="1"/>
  <c r="PU12" i="1"/>
  <c r="PT12" i="1"/>
  <c r="PU11" i="1"/>
  <c r="PT11" i="1"/>
  <c r="PU10" i="1"/>
  <c r="PT10" i="1"/>
  <c r="PU9" i="1"/>
  <c r="PT9" i="1"/>
  <c r="PU8" i="1"/>
  <c r="PT8" i="1"/>
  <c r="PU7" i="1"/>
  <c r="PT7" i="1"/>
  <c r="PU6" i="1"/>
  <c r="PT6" i="1"/>
  <c r="PU5" i="1"/>
  <c r="PT5" i="1"/>
  <c r="PU4" i="1"/>
  <c r="PT4" i="1"/>
  <c r="PU3" i="1"/>
  <c r="PT3" i="1"/>
  <c r="PU2" i="1"/>
  <c r="PT2" i="1"/>
  <c r="ON41" i="1"/>
  <c r="ON40" i="1"/>
  <c r="ON39" i="1"/>
  <c r="ON38" i="1"/>
  <c r="ON37" i="1"/>
  <c r="ON36" i="1"/>
  <c r="ON35" i="1"/>
  <c r="ON34" i="1"/>
  <c r="ON33" i="1"/>
  <c r="ON32" i="1"/>
  <c r="ON31" i="1"/>
  <c r="ON30" i="1"/>
  <c r="ON29" i="1"/>
  <c r="ON28" i="1"/>
  <c r="ON27" i="1"/>
  <c r="ON25" i="1"/>
  <c r="ON24" i="1"/>
  <c r="ON23" i="1"/>
  <c r="ON22" i="1"/>
  <c r="ON21" i="1"/>
  <c r="ON20" i="1"/>
  <c r="ON19" i="1"/>
  <c r="ON18" i="1"/>
  <c r="ON17" i="1"/>
  <c r="ON16" i="1"/>
  <c r="ON15" i="1"/>
  <c r="ON14" i="1"/>
  <c r="ON13" i="1"/>
  <c r="ON12" i="1"/>
  <c r="ON11" i="1"/>
  <c r="ON10" i="1"/>
  <c r="ON9" i="1"/>
  <c r="ON8" i="1"/>
  <c r="ON7" i="1"/>
  <c r="ON6" i="1"/>
  <c r="ON5" i="1"/>
  <c r="ON4" i="1"/>
  <c r="ON3" i="1"/>
  <c r="ON2" i="1"/>
  <c r="MH41" i="1"/>
  <c r="MH40" i="1"/>
  <c r="MH37" i="1"/>
  <c r="MH36" i="1"/>
  <c r="MH35" i="1"/>
  <c r="MH29" i="1"/>
  <c r="MH28" i="1"/>
  <c r="MH26" i="1"/>
  <c r="MH19" i="1"/>
  <c r="MH18" i="1"/>
  <c r="MH17" i="1"/>
  <c r="MH13" i="1"/>
  <c r="MH12" i="1"/>
  <c r="MH9" i="1"/>
  <c r="MH8" i="1"/>
  <c r="MH7" i="1"/>
  <c r="MH6" i="1"/>
  <c r="MH5" i="1"/>
  <c r="MH4" i="1"/>
  <c r="MH3" i="1"/>
  <c r="MH2" i="1"/>
  <c r="LC41" i="1"/>
  <c r="LC40" i="1"/>
  <c r="LC39" i="1"/>
  <c r="LC38" i="1"/>
  <c r="LC37" i="1"/>
  <c r="LC36" i="1"/>
  <c r="LC35" i="1"/>
  <c r="LC34" i="1"/>
  <c r="LC33" i="1"/>
  <c r="LC32" i="1"/>
  <c r="LC31" i="1"/>
  <c r="LC30" i="1"/>
  <c r="LC29" i="1"/>
  <c r="LC28" i="1"/>
  <c r="LC27" i="1"/>
  <c r="LC26" i="1"/>
  <c r="LC25" i="1"/>
  <c r="LC24" i="1"/>
  <c r="LC23" i="1"/>
  <c r="LC22" i="1"/>
  <c r="LC21" i="1"/>
  <c r="LC20" i="1"/>
  <c r="LC19" i="1"/>
  <c r="LC18" i="1"/>
  <c r="LC17" i="1"/>
  <c r="LC16" i="1"/>
  <c r="LC14" i="1"/>
  <c r="LC13" i="1"/>
  <c r="LC12" i="1"/>
  <c r="LC11" i="1"/>
  <c r="LC10" i="1"/>
  <c r="LC9" i="1"/>
  <c r="LC8" i="1"/>
  <c r="LC7" i="1"/>
  <c r="LC6" i="1"/>
  <c r="LC5" i="1"/>
  <c r="LC4" i="1"/>
  <c r="LC3" i="1"/>
  <c r="LC2" i="1"/>
  <c r="IU41" i="1"/>
  <c r="IU40" i="1"/>
  <c r="IU39" i="1"/>
  <c r="IU38" i="1"/>
  <c r="IU37" i="1"/>
  <c r="IU36" i="1"/>
  <c r="IU35" i="1"/>
  <c r="IU34" i="1"/>
  <c r="IU33" i="1"/>
  <c r="IU32" i="1"/>
  <c r="IU31" i="1"/>
  <c r="IU30" i="1"/>
  <c r="IU29" i="1"/>
  <c r="IU28" i="1"/>
  <c r="IU27" i="1"/>
  <c r="IU26" i="1"/>
  <c r="IU25" i="1"/>
  <c r="IU24" i="1"/>
  <c r="IU23" i="1"/>
  <c r="IU22" i="1"/>
  <c r="IU21" i="1"/>
  <c r="IU20" i="1"/>
  <c r="IU19" i="1"/>
  <c r="IU18" i="1"/>
  <c r="IU17" i="1"/>
  <c r="IU16" i="1"/>
  <c r="IU15" i="1"/>
  <c r="IU14" i="1"/>
  <c r="IU13" i="1"/>
  <c r="IU12" i="1"/>
  <c r="IU11" i="1"/>
  <c r="IU10" i="1"/>
  <c r="IU9" i="1"/>
  <c r="IU8" i="1"/>
  <c r="IU7" i="1"/>
  <c r="IU6" i="1"/>
  <c r="IU5" i="1"/>
  <c r="IU4" i="1"/>
  <c r="IU3" i="1"/>
  <c r="IU2" i="1"/>
  <c r="NL41" i="1"/>
  <c r="NL40" i="1"/>
  <c r="NL39" i="1"/>
  <c r="NL38" i="1"/>
  <c r="NL37" i="1"/>
  <c r="NL36" i="1"/>
  <c r="NL35" i="1"/>
  <c r="NL34" i="1"/>
  <c r="NL33" i="1"/>
  <c r="NL32" i="1"/>
  <c r="NL31" i="1"/>
  <c r="NL30" i="1"/>
  <c r="NL29" i="1"/>
  <c r="NL28" i="1"/>
  <c r="NL27" i="1"/>
  <c r="NL26" i="1"/>
  <c r="NL25" i="1"/>
  <c r="NL24" i="1"/>
  <c r="NL23" i="1"/>
  <c r="NL22" i="1"/>
  <c r="NL21" i="1"/>
  <c r="NL20" i="1"/>
  <c r="NL19" i="1"/>
  <c r="NL18" i="1"/>
  <c r="NL17" i="1"/>
  <c r="NL16" i="1"/>
  <c r="NL15" i="1"/>
  <c r="NL14" i="1"/>
  <c r="NL13" i="1"/>
  <c r="NL12" i="1"/>
  <c r="NL11" i="1"/>
  <c r="NL10" i="1"/>
  <c r="NL9" i="1"/>
  <c r="NL8" i="1"/>
  <c r="NL7" i="1"/>
  <c r="NL6" i="1"/>
  <c r="NL5" i="1"/>
  <c r="NL4" i="1"/>
  <c r="NL3" i="1"/>
  <c r="NL2" i="1"/>
  <c r="HK41" i="1"/>
  <c r="HK39" i="1"/>
  <c r="HK38" i="1"/>
  <c r="HK37" i="1"/>
  <c r="HK36" i="1"/>
  <c r="HK35" i="1"/>
  <c r="HK34" i="1"/>
  <c r="HK33" i="1"/>
  <c r="HK32" i="1"/>
  <c r="HK31" i="1"/>
  <c r="HK30" i="1"/>
  <c r="HK29" i="1"/>
  <c r="HK28" i="1"/>
  <c r="HK27" i="1"/>
  <c r="HK26" i="1"/>
  <c r="HK25" i="1"/>
  <c r="HK24" i="1"/>
  <c r="HK23" i="1"/>
  <c r="HK22" i="1"/>
  <c r="HK21" i="1"/>
  <c r="HK20" i="1"/>
  <c r="HK19" i="1"/>
  <c r="HK18" i="1"/>
  <c r="HK17" i="1"/>
  <c r="HK16" i="1"/>
  <c r="HK15" i="1"/>
  <c r="HK14" i="1"/>
  <c r="HK13" i="1"/>
  <c r="HK12" i="1"/>
  <c r="HK11" i="1"/>
  <c r="HK10" i="1"/>
  <c r="HK9" i="1"/>
  <c r="HK8" i="1"/>
  <c r="HK7" i="1"/>
  <c r="HK6" i="1"/>
  <c r="HK5" i="1"/>
  <c r="HK4" i="1"/>
  <c r="HK3" i="1"/>
  <c r="HK2" i="1"/>
  <c r="CW5" i="1"/>
  <c r="CQ5" i="1"/>
  <c r="CR5" i="1" s="1"/>
  <c r="CS5" i="1" s="1"/>
  <c r="CT5" i="1" s="1"/>
  <c r="CW41" i="1"/>
  <c r="CQ41" i="1"/>
  <c r="CR41" i="1" s="1"/>
  <c r="CS41" i="1" s="1"/>
  <c r="CT41" i="1" s="1"/>
  <c r="CW40" i="1"/>
  <c r="CQ40" i="1"/>
  <c r="CR40" i="1" s="1"/>
  <c r="CS40" i="1" s="1"/>
  <c r="CT40" i="1" s="1"/>
  <c r="CW39" i="1"/>
  <c r="CQ39" i="1"/>
  <c r="CR39" i="1" s="1"/>
  <c r="CS39" i="1" s="1"/>
  <c r="CT39" i="1" s="1"/>
  <c r="CW38" i="1"/>
  <c r="CQ38" i="1"/>
  <c r="CR38" i="1" s="1"/>
  <c r="CS38" i="1" s="1"/>
  <c r="CT38" i="1" s="1"/>
  <c r="CW37" i="1"/>
  <c r="CQ37" i="1"/>
  <c r="CR37" i="1" s="1"/>
  <c r="CS37" i="1" s="1"/>
  <c r="CT37" i="1" s="1"/>
  <c r="CW36" i="1"/>
  <c r="CQ36" i="1"/>
  <c r="CR36" i="1" s="1"/>
  <c r="CS36" i="1" s="1"/>
  <c r="CT36" i="1" s="1"/>
  <c r="CW35" i="1"/>
  <c r="CQ35" i="1"/>
  <c r="CR35" i="1" s="1"/>
  <c r="CS35" i="1" s="1"/>
  <c r="CT35" i="1" s="1"/>
  <c r="CW34" i="1"/>
  <c r="CQ34" i="1"/>
  <c r="CR34" i="1" s="1"/>
  <c r="CS34" i="1" s="1"/>
  <c r="CT34" i="1" s="1"/>
  <c r="CW33" i="1"/>
  <c r="CQ33" i="1"/>
  <c r="CR33" i="1" s="1"/>
  <c r="CS33" i="1" s="1"/>
  <c r="CT33" i="1" s="1"/>
  <c r="CW32" i="1"/>
  <c r="CQ32" i="1"/>
  <c r="CR32" i="1" s="1"/>
  <c r="CS32" i="1" s="1"/>
  <c r="CT32" i="1" s="1"/>
  <c r="CW31" i="1"/>
  <c r="CQ31" i="1"/>
  <c r="CR31" i="1" s="1"/>
  <c r="CS31" i="1" s="1"/>
  <c r="CT31" i="1" s="1"/>
  <c r="CW30" i="1"/>
  <c r="CQ30" i="1"/>
  <c r="CR30" i="1" s="1"/>
  <c r="CS30" i="1" s="1"/>
  <c r="CT30" i="1" s="1"/>
  <c r="CW29" i="1"/>
  <c r="CQ29" i="1"/>
  <c r="CR29" i="1" s="1"/>
  <c r="CS29" i="1" s="1"/>
  <c r="CT29" i="1" s="1"/>
  <c r="CW28" i="1"/>
  <c r="CQ28" i="1"/>
  <c r="CR28" i="1" s="1"/>
  <c r="CS28" i="1" s="1"/>
  <c r="CT28" i="1" s="1"/>
  <c r="CW27" i="1"/>
  <c r="CQ27" i="1"/>
  <c r="CR27" i="1" s="1"/>
  <c r="CS27" i="1" s="1"/>
  <c r="CT27" i="1" s="1"/>
  <c r="CW26" i="1"/>
  <c r="CQ26" i="1"/>
  <c r="CR26" i="1" s="1"/>
  <c r="CS26" i="1" s="1"/>
  <c r="CT26" i="1" s="1"/>
  <c r="CW25" i="1"/>
  <c r="CQ25" i="1"/>
  <c r="CR25" i="1" s="1"/>
  <c r="CS25" i="1" s="1"/>
  <c r="CT25" i="1" s="1"/>
  <c r="CW24" i="1"/>
  <c r="CQ24" i="1"/>
  <c r="CR24" i="1" s="1"/>
  <c r="CS24" i="1" s="1"/>
  <c r="CT24" i="1" s="1"/>
  <c r="CW23" i="1"/>
  <c r="CQ23" i="1"/>
  <c r="CR23" i="1" s="1"/>
  <c r="CS23" i="1" s="1"/>
  <c r="CT23" i="1" s="1"/>
  <c r="CW22" i="1"/>
  <c r="CQ22" i="1"/>
  <c r="CR22" i="1" s="1"/>
  <c r="CS22" i="1" s="1"/>
  <c r="CT22" i="1" s="1"/>
  <c r="CW21" i="1"/>
  <c r="CQ21" i="1"/>
  <c r="CR21" i="1" s="1"/>
  <c r="CS21" i="1" s="1"/>
  <c r="CT21" i="1" s="1"/>
  <c r="CW20" i="1"/>
  <c r="CQ20" i="1"/>
  <c r="CR20" i="1" s="1"/>
  <c r="CS20" i="1" s="1"/>
  <c r="CT20" i="1" s="1"/>
  <c r="CW19" i="1"/>
  <c r="CQ19" i="1"/>
  <c r="CR19" i="1" s="1"/>
  <c r="CS19" i="1" s="1"/>
  <c r="CT19" i="1" s="1"/>
  <c r="CW18" i="1"/>
  <c r="CQ18" i="1"/>
  <c r="CR18" i="1" s="1"/>
  <c r="CS18" i="1" s="1"/>
  <c r="CT18" i="1" s="1"/>
  <c r="CW17" i="1"/>
  <c r="CQ17" i="1"/>
  <c r="CR17" i="1" s="1"/>
  <c r="CS17" i="1" s="1"/>
  <c r="CT17" i="1" s="1"/>
  <c r="CW16" i="1"/>
  <c r="CQ16" i="1"/>
  <c r="CR16" i="1" s="1"/>
  <c r="CS16" i="1" s="1"/>
  <c r="CT16" i="1" s="1"/>
  <c r="CW15" i="1"/>
  <c r="CQ15" i="1"/>
  <c r="CR15" i="1" s="1"/>
  <c r="CS15" i="1" s="1"/>
  <c r="CT15" i="1" s="1"/>
  <c r="CW14" i="1"/>
  <c r="CQ14" i="1"/>
  <c r="CR14" i="1" s="1"/>
  <c r="CS14" i="1" s="1"/>
  <c r="CT14" i="1" s="1"/>
  <c r="CW13" i="1"/>
  <c r="CQ13" i="1"/>
  <c r="CR13" i="1" s="1"/>
  <c r="CS13" i="1" s="1"/>
  <c r="CT13" i="1" s="1"/>
  <c r="CW12" i="1"/>
  <c r="CQ12" i="1"/>
  <c r="CR12" i="1" s="1"/>
  <c r="CS12" i="1" s="1"/>
  <c r="CT12" i="1" s="1"/>
  <c r="CW11" i="1"/>
  <c r="CQ11" i="1"/>
  <c r="CR11" i="1" s="1"/>
  <c r="CS11" i="1" s="1"/>
  <c r="CT11" i="1" s="1"/>
  <c r="CW10" i="1"/>
  <c r="CQ10" i="1"/>
  <c r="CR10" i="1" s="1"/>
  <c r="CS10" i="1" s="1"/>
  <c r="CT10" i="1" s="1"/>
  <c r="CW9" i="1"/>
  <c r="CR9" i="1"/>
  <c r="CS9" i="1" s="1"/>
  <c r="CT9" i="1" s="1"/>
  <c r="CW8" i="1"/>
  <c r="CQ8" i="1"/>
  <c r="CR8" i="1" s="1"/>
  <c r="CS8" i="1" s="1"/>
  <c r="CT8" i="1" s="1"/>
  <c r="CW7" i="1"/>
  <c r="CQ7" i="1"/>
  <c r="CR7" i="1" s="1"/>
  <c r="CS7" i="1" s="1"/>
  <c r="CT7" i="1" s="1"/>
  <c r="CW6" i="1"/>
  <c r="CQ6" i="1"/>
  <c r="CR6" i="1" s="1"/>
  <c r="CS6" i="1" s="1"/>
  <c r="CT6" i="1" s="1"/>
  <c r="CW4" i="1"/>
  <c r="CQ4" i="1"/>
  <c r="CR4" i="1" s="1"/>
  <c r="CS4" i="1" s="1"/>
  <c r="CT4" i="1" s="1"/>
  <c r="CW3" i="1"/>
  <c r="CQ3" i="1"/>
  <c r="CR3" i="1" s="1"/>
  <c r="CS3" i="1" s="1"/>
  <c r="CT3" i="1" s="1"/>
  <c r="CW2" i="1"/>
  <c r="CQ2" i="1"/>
  <c r="CR2" i="1" s="1"/>
  <c r="CS2" i="1" s="1"/>
  <c r="CT2" i="1" s="1"/>
  <c r="G33" i="1"/>
  <c r="G32" i="1"/>
  <c r="H32" i="1" s="1"/>
  <c r="G25" i="1"/>
  <c r="K25" i="1" s="1"/>
  <c r="G24" i="1"/>
  <c r="G15" i="1"/>
  <c r="G14" i="1"/>
  <c r="G5" i="1"/>
  <c r="G4" i="1"/>
  <c r="H4" i="1" s="1"/>
  <c r="HE32" i="1"/>
  <c r="HE40" i="1"/>
  <c r="HE38" i="1"/>
  <c r="HE36" i="1"/>
  <c r="HE34" i="1"/>
  <c r="HE30" i="1"/>
  <c r="HE28" i="1"/>
  <c r="HE26" i="1"/>
  <c r="HE24" i="1"/>
  <c r="HE22" i="1"/>
  <c r="HE20" i="1"/>
  <c r="HE18" i="1"/>
  <c r="HE16" i="1"/>
  <c r="HE14" i="1"/>
  <c r="HE12" i="1"/>
  <c r="HE10" i="1"/>
  <c r="HE8" i="1"/>
  <c r="HE6" i="1"/>
  <c r="HE4" i="1"/>
  <c r="HE2" i="1"/>
  <c r="HJ41" i="1"/>
  <c r="HM41" i="1" s="1"/>
  <c r="HJ39" i="1"/>
  <c r="HM39" i="1" s="1"/>
  <c r="HJ38" i="1"/>
  <c r="HM38" i="1" s="1"/>
  <c r="HJ37" i="1"/>
  <c r="HM37" i="1" s="1"/>
  <c r="HJ36" i="1"/>
  <c r="HM36" i="1" s="1"/>
  <c r="HJ35" i="1"/>
  <c r="HM35" i="1" s="1"/>
  <c r="HJ34" i="1"/>
  <c r="HM34" i="1" s="1"/>
  <c r="HJ33" i="1"/>
  <c r="HM33" i="1" s="1"/>
  <c r="HJ32" i="1"/>
  <c r="HM32" i="1" s="1"/>
  <c r="HJ31" i="1"/>
  <c r="HM31" i="1" s="1"/>
  <c r="HJ30" i="1"/>
  <c r="HM30" i="1" s="1"/>
  <c r="HJ29" i="1"/>
  <c r="HM29" i="1" s="1"/>
  <c r="HJ28" i="1"/>
  <c r="HM28" i="1" s="1"/>
  <c r="HJ27" i="1"/>
  <c r="HM27" i="1" s="1"/>
  <c r="HJ26" i="1"/>
  <c r="HM26" i="1" s="1"/>
  <c r="HJ25" i="1"/>
  <c r="HM25" i="1" s="1"/>
  <c r="HJ24" i="1"/>
  <c r="HM24" i="1" s="1"/>
  <c r="HJ23" i="1"/>
  <c r="HM23" i="1" s="1"/>
  <c r="HJ22" i="1"/>
  <c r="HM22" i="1" s="1"/>
  <c r="HJ21" i="1"/>
  <c r="HM21" i="1" s="1"/>
  <c r="HJ20" i="1"/>
  <c r="HM20" i="1" s="1"/>
  <c r="HJ19" i="1"/>
  <c r="HM19" i="1" s="1"/>
  <c r="HJ18" i="1"/>
  <c r="HM18" i="1" s="1"/>
  <c r="HJ17" i="1"/>
  <c r="HM17" i="1" s="1"/>
  <c r="HJ16" i="1"/>
  <c r="HM16" i="1" s="1"/>
  <c r="HJ15" i="1"/>
  <c r="HM15" i="1" s="1"/>
  <c r="HJ14" i="1"/>
  <c r="HM14" i="1" s="1"/>
  <c r="HJ13" i="1"/>
  <c r="HM13" i="1" s="1"/>
  <c r="HJ12" i="1"/>
  <c r="HM12" i="1" s="1"/>
  <c r="HJ11" i="1"/>
  <c r="HM11" i="1" s="1"/>
  <c r="HJ10" i="1"/>
  <c r="HM10" i="1" s="1"/>
  <c r="HJ9" i="1"/>
  <c r="HM9" i="1" s="1"/>
  <c r="HJ8" i="1"/>
  <c r="HM8" i="1" s="1"/>
  <c r="HJ7" i="1"/>
  <c r="HM7" i="1" s="1"/>
  <c r="HJ6" i="1"/>
  <c r="HM6" i="1" s="1"/>
  <c r="HJ5" i="1"/>
  <c r="HM5" i="1" s="1"/>
  <c r="HJ4" i="1"/>
  <c r="HM4" i="1" s="1"/>
  <c r="HJ3" i="1"/>
  <c r="HM3" i="1" s="1"/>
  <c r="HJ2" i="1"/>
  <c r="HM2" i="1" s="1"/>
  <c r="GY41" i="1"/>
  <c r="GY39" i="1"/>
  <c r="GY38" i="1"/>
  <c r="GY37" i="1"/>
  <c r="GY36" i="1"/>
  <c r="GY35" i="1"/>
  <c r="GY34" i="1"/>
  <c r="GY33" i="1"/>
  <c r="GY32" i="1"/>
  <c r="GY31" i="1"/>
  <c r="GY30" i="1"/>
  <c r="GY29" i="1"/>
  <c r="GY28" i="1"/>
  <c r="GY27" i="1"/>
  <c r="GY26" i="1"/>
  <c r="GY25" i="1"/>
  <c r="GY24" i="1"/>
  <c r="GY23" i="1"/>
  <c r="GY22" i="1"/>
  <c r="GY21" i="1"/>
  <c r="GY20" i="1"/>
  <c r="GY19" i="1"/>
  <c r="GY18" i="1"/>
  <c r="GY17" i="1"/>
  <c r="GY16" i="1"/>
  <c r="GY15" i="1"/>
  <c r="GY14" i="1"/>
  <c r="GY13" i="1"/>
  <c r="GY12" i="1"/>
  <c r="GY11" i="1"/>
  <c r="GY10" i="1"/>
  <c r="GY9" i="1"/>
  <c r="GY8" i="1"/>
  <c r="GY7" i="1"/>
  <c r="GY6" i="1"/>
  <c r="GY5" i="1"/>
  <c r="GY4" i="1"/>
  <c r="GY3" i="1"/>
  <c r="GY2" i="1"/>
  <c r="HG41" i="1"/>
  <c r="HI41" i="1" s="1"/>
  <c r="HG39" i="1"/>
  <c r="HI39" i="1" s="1"/>
  <c r="HG38" i="1"/>
  <c r="HI38" i="1" s="1"/>
  <c r="HG37" i="1"/>
  <c r="HI37" i="1" s="1"/>
  <c r="HG36" i="1"/>
  <c r="HI36" i="1" s="1"/>
  <c r="HG35" i="1"/>
  <c r="HI35" i="1" s="1"/>
  <c r="HG34" i="1"/>
  <c r="HI34" i="1" s="1"/>
  <c r="HG33" i="1"/>
  <c r="HI33" i="1" s="1"/>
  <c r="HG32" i="1"/>
  <c r="HI32" i="1" s="1"/>
  <c r="HG31" i="1"/>
  <c r="HI31" i="1" s="1"/>
  <c r="HG30" i="1"/>
  <c r="HI30" i="1" s="1"/>
  <c r="HG29" i="1"/>
  <c r="HI29" i="1" s="1"/>
  <c r="HG28" i="1"/>
  <c r="HI28" i="1" s="1"/>
  <c r="HG27" i="1"/>
  <c r="HI27" i="1" s="1"/>
  <c r="HG26" i="1"/>
  <c r="HI26" i="1" s="1"/>
  <c r="HG25" i="1"/>
  <c r="HI25" i="1" s="1"/>
  <c r="HG24" i="1"/>
  <c r="HI24" i="1" s="1"/>
  <c r="HG23" i="1"/>
  <c r="HI23" i="1" s="1"/>
  <c r="HG22" i="1"/>
  <c r="HI22" i="1" s="1"/>
  <c r="HG21" i="1"/>
  <c r="HI21" i="1" s="1"/>
  <c r="HG20" i="1"/>
  <c r="HI20" i="1" s="1"/>
  <c r="HG19" i="1"/>
  <c r="HI19" i="1" s="1"/>
  <c r="HG18" i="1"/>
  <c r="HI18" i="1" s="1"/>
  <c r="HG17" i="1"/>
  <c r="HI17" i="1" s="1"/>
  <c r="HG16" i="1"/>
  <c r="HI16" i="1" s="1"/>
  <c r="HG15" i="1"/>
  <c r="HI15" i="1" s="1"/>
  <c r="HG14" i="1"/>
  <c r="HI14" i="1" s="1"/>
  <c r="HG13" i="1"/>
  <c r="HI13" i="1" s="1"/>
  <c r="HG12" i="1"/>
  <c r="HI12" i="1" s="1"/>
  <c r="HG11" i="1"/>
  <c r="HI11" i="1" s="1"/>
  <c r="HG10" i="1"/>
  <c r="HI10" i="1" s="1"/>
  <c r="HG9" i="1"/>
  <c r="HI9" i="1" s="1"/>
  <c r="HG8" i="1"/>
  <c r="HI8" i="1" s="1"/>
  <c r="HG7" i="1"/>
  <c r="HI7" i="1" s="1"/>
  <c r="HG6" i="1"/>
  <c r="HI6" i="1" s="1"/>
  <c r="HG5" i="1"/>
  <c r="HI5" i="1" s="1"/>
  <c r="HG4" i="1"/>
  <c r="HI4" i="1" s="1"/>
  <c r="HG3" i="1"/>
  <c r="HI3" i="1" s="1"/>
  <c r="HG2" i="1"/>
  <c r="HI2" i="1" s="1"/>
  <c r="GD2" i="1"/>
  <c r="GD3" i="1"/>
  <c r="GD4" i="1"/>
  <c r="GD5" i="1"/>
  <c r="GD6" i="1"/>
  <c r="GD7" i="1"/>
  <c r="GD8" i="1"/>
  <c r="GD9" i="1"/>
  <c r="GD10" i="1"/>
  <c r="GD11" i="1"/>
  <c r="GD12" i="1"/>
  <c r="GD13" i="1"/>
  <c r="GD14" i="1"/>
  <c r="GD15" i="1"/>
  <c r="GD16" i="1"/>
  <c r="GD17" i="1"/>
  <c r="GD18" i="1"/>
  <c r="GD19" i="1"/>
  <c r="GD20" i="1"/>
  <c r="GD21" i="1"/>
  <c r="GD22" i="1"/>
  <c r="GD23" i="1"/>
  <c r="GD24" i="1"/>
  <c r="GD25" i="1"/>
  <c r="GD26" i="1"/>
  <c r="GD27" i="1"/>
  <c r="GD28" i="1"/>
  <c r="GD29" i="1"/>
  <c r="GD30" i="1"/>
  <c r="GD31" i="1"/>
  <c r="GD32" i="1"/>
  <c r="GD33" i="1"/>
  <c r="GD34" i="1"/>
  <c r="GD35" i="1"/>
  <c r="GD36" i="1"/>
  <c r="GD37" i="1"/>
  <c r="GD38" i="1"/>
  <c r="GD39" i="1"/>
  <c r="GD40" i="1"/>
  <c r="GD41" i="1"/>
  <c r="GA33" i="1"/>
  <c r="GO33" i="1" s="1"/>
  <c r="GA32" i="1"/>
  <c r="GO32" i="1" s="1"/>
  <c r="GA25" i="1"/>
  <c r="GO25" i="1" s="1"/>
  <c r="GA24" i="1"/>
  <c r="GO24" i="1" s="1"/>
  <c r="GA15" i="1"/>
  <c r="GO15" i="1" s="1"/>
  <c r="GA14" i="1"/>
  <c r="GO14" i="1" s="1"/>
  <c r="GA5" i="1"/>
  <c r="GO5" i="1" s="1"/>
  <c r="GA4" i="1"/>
  <c r="GO4" i="1" s="1"/>
  <c r="FT2" i="1"/>
  <c r="FU2" i="1" s="1"/>
  <c r="FT3" i="1"/>
  <c r="FU3" i="1" s="1"/>
  <c r="FT4" i="1"/>
  <c r="FU4" i="1" s="1"/>
  <c r="FT5" i="1"/>
  <c r="FU5" i="1" s="1"/>
  <c r="FT6" i="1"/>
  <c r="FU6" i="1" s="1"/>
  <c r="FT7" i="1"/>
  <c r="FU7" i="1" s="1"/>
  <c r="FT8" i="1"/>
  <c r="FU8" i="1" s="1"/>
  <c r="FT9" i="1"/>
  <c r="FU9" i="1" s="1"/>
  <c r="FT10" i="1"/>
  <c r="FU10" i="1" s="1"/>
  <c r="FT11" i="1"/>
  <c r="FU11" i="1" s="1"/>
  <c r="FT12" i="1"/>
  <c r="FU12" i="1" s="1"/>
  <c r="FT13" i="1"/>
  <c r="FU13" i="1" s="1"/>
  <c r="FT14" i="1"/>
  <c r="FU14" i="1" s="1"/>
  <c r="FT15" i="1"/>
  <c r="FU15" i="1" s="1"/>
  <c r="FT16" i="1"/>
  <c r="FU16" i="1" s="1"/>
  <c r="FT17" i="1"/>
  <c r="FU17" i="1" s="1"/>
  <c r="FT18" i="1"/>
  <c r="FU18" i="1" s="1"/>
  <c r="FT19" i="1"/>
  <c r="FU19" i="1" s="1"/>
  <c r="FT20" i="1"/>
  <c r="FU20" i="1" s="1"/>
  <c r="FT21" i="1"/>
  <c r="FU21" i="1" s="1"/>
  <c r="FT22" i="1"/>
  <c r="FU22" i="1" s="1"/>
  <c r="FT23" i="1"/>
  <c r="FU23" i="1" s="1"/>
  <c r="FT24" i="1"/>
  <c r="FU24" i="1" s="1"/>
  <c r="FT25" i="1"/>
  <c r="FU25" i="1" s="1"/>
  <c r="FT26" i="1"/>
  <c r="FU26" i="1" s="1"/>
  <c r="FT27" i="1"/>
  <c r="FU27" i="1" s="1"/>
  <c r="FT28" i="1"/>
  <c r="FU28" i="1" s="1"/>
  <c r="FT29" i="1"/>
  <c r="FU29" i="1" s="1"/>
  <c r="FT30" i="1"/>
  <c r="FU30" i="1" s="1"/>
  <c r="FT31" i="1"/>
  <c r="FU31" i="1" s="1"/>
  <c r="FT32" i="1"/>
  <c r="FU32" i="1" s="1"/>
  <c r="FT33" i="1"/>
  <c r="FU33" i="1" s="1"/>
  <c r="FT34" i="1"/>
  <c r="FU34" i="1" s="1"/>
  <c r="FT35" i="1"/>
  <c r="FU35" i="1" s="1"/>
  <c r="FT36" i="1"/>
  <c r="FU36" i="1" s="1"/>
  <c r="FT37" i="1"/>
  <c r="FU37" i="1" s="1"/>
  <c r="FT38" i="1"/>
  <c r="FU38" i="1" s="1"/>
  <c r="FT39" i="1"/>
  <c r="FU39" i="1" s="1"/>
  <c r="FT40" i="1"/>
  <c r="FU40" i="1" s="1"/>
  <c r="FT41" i="1"/>
  <c r="FU41" i="1" s="1"/>
  <c r="FY41" i="1"/>
  <c r="FY40" i="1"/>
  <c r="FY39" i="1"/>
  <c r="FY38" i="1"/>
  <c r="FY37" i="1"/>
  <c r="FY36" i="1"/>
  <c r="FY35" i="1"/>
  <c r="FY34" i="1"/>
  <c r="FY33" i="1"/>
  <c r="FY32" i="1"/>
  <c r="FY31" i="1"/>
  <c r="FY30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Y8" i="1"/>
  <c r="FY7" i="1"/>
  <c r="FY6" i="1"/>
  <c r="FY5" i="1"/>
  <c r="FY4" i="1"/>
  <c r="FY3" i="1"/>
  <c r="FY2" i="1"/>
  <c r="FX33" i="1"/>
  <c r="GJ33" i="1" s="1"/>
  <c r="FX32" i="1"/>
  <c r="GJ32" i="1" s="1"/>
  <c r="FX25" i="1"/>
  <c r="GJ25" i="1" s="1"/>
  <c r="FX24" i="1"/>
  <c r="GJ24" i="1" s="1"/>
  <c r="FX15" i="1"/>
  <c r="GJ15" i="1" s="1"/>
  <c r="FX14" i="1"/>
  <c r="GJ14" i="1" s="1"/>
  <c r="FX5" i="1"/>
  <c r="GJ5" i="1" s="1"/>
  <c r="FX4" i="1"/>
  <c r="GJ4" i="1" s="1"/>
  <c r="FW33" i="1"/>
  <c r="FW32" i="1"/>
  <c r="GH32" i="1" s="1"/>
  <c r="FW25" i="1"/>
  <c r="GH25" i="1" s="1"/>
  <c r="FW24" i="1"/>
  <c r="GH24" i="1" s="1"/>
  <c r="FW15" i="1"/>
  <c r="GH15" i="1" s="1"/>
  <c r="FW14" i="1"/>
  <c r="GH14" i="1" s="1"/>
  <c r="FW5" i="1"/>
  <c r="GH5" i="1" s="1"/>
  <c r="FW4" i="1"/>
  <c r="GH4" i="1" s="1"/>
  <c r="FV33" i="1"/>
  <c r="GF33" i="1" s="1"/>
  <c r="FV32" i="1"/>
  <c r="GF32" i="1" s="1"/>
  <c r="FV25" i="1"/>
  <c r="FV24" i="1"/>
  <c r="GF24" i="1" s="1"/>
  <c r="FV15" i="1"/>
  <c r="GF15" i="1" s="1"/>
  <c r="FV14" i="1"/>
  <c r="FV5" i="1"/>
  <c r="FV4" i="1"/>
  <c r="GF4" i="1" s="1"/>
  <c r="BZ2" i="1"/>
  <c r="CA2" i="1" s="1"/>
  <c r="CB2" i="1" s="1"/>
  <c r="CC2" i="1"/>
  <c r="CD2" i="1"/>
  <c r="CE2" i="1"/>
  <c r="BZ3" i="1"/>
  <c r="CA3" i="1" s="1"/>
  <c r="CB3" i="1" s="1"/>
  <c r="CC3" i="1"/>
  <c r="CD3" i="1"/>
  <c r="CE3" i="1"/>
  <c r="BZ4" i="1"/>
  <c r="CA4" i="1" s="1"/>
  <c r="CB4" i="1" s="1"/>
  <c r="CC4" i="1"/>
  <c r="CD4" i="1"/>
  <c r="CE4" i="1"/>
  <c r="BZ5" i="1"/>
  <c r="CA5" i="1" s="1"/>
  <c r="CB5" i="1" s="1"/>
  <c r="CC5" i="1"/>
  <c r="CD5" i="1"/>
  <c r="CE5" i="1"/>
  <c r="BZ6" i="1"/>
  <c r="CA6" i="1" s="1"/>
  <c r="CB6" i="1" s="1"/>
  <c r="CC6" i="1"/>
  <c r="CD6" i="1"/>
  <c r="CE6" i="1"/>
  <c r="BZ7" i="1"/>
  <c r="CA7" i="1" s="1"/>
  <c r="CB7" i="1" s="1"/>
  <c r="CC7" i="1"/>
  <c r="CD7" i="1"/>
  <c r="CE7" i="1"/>
  <c r="BZ8" i="1"/>
  <c r="CA8" i="1" s="1"/>
  <c r="CB8" i="1" s="1"/>
  <c r="CC8" i="1"/>
  <c r="CD8" i="1"/>
  <c r="CE8" i="1"/>
  <c r="BZ9" i="1"/>
  <c r="CA9" i="1" s="1"/>
  <c r="CB9" i="1" s="1"/>
  <c r="CC9" i="1"/>
  <c r="CD9" i="1"/>
  <c r="CE9" i="1"/>
  <c r="BZ10" i="1"/>
  <c r="CA10" i="1" s="1"/>
  <c r="CB10" i="1" s="1"/>
  <c r="CC10" i="1"/>
  <c r="CD10" i="1"/>
  <c r="CE10" i="1"/>
  <c r="BZ11" i="1"/>
  <c r="CA11" i="1" s="1"/>
  <c r="CB11" i="1" s="1"/>
  <c r="CC11" i="1"/>
  <c r="CD11" i="1"/>
  <c r="CE11" i="1"/>
  <c r="BZ12" i="1"/>
  <c r="CA12" i="1" s="1"/>
  <c r="CB12" i="1" s="1"/>
  <c r="CC12" i="1"/>
  <c r="CD12" i="1"/>
  <c r="CE12" i="1"/>
  <c r="BZ13" i="1"/>
  <c r="CA13" i="1" s="1"/>
  <c r="CB13" i="1" s="1"/>
  <c r="CC13" i="1"/>
  <c r="CD13" i="1"/>
  <c r="CE13" i="1"/>
  <c r="BZ14" i="1"/>
  <c r="CA14" i="1" s="1"/>
  <c r="CB14" i="1" s="1"/>
  <c r="CC14" i="1"/>
  <c r="CD14" i="1"/>
  <c r="CE14" i="1"/>
  <c r="BZ15" i="1"/>
  <c r="CA15" i="1" s="1"/>
  <c r="CB15" i="1" s="1"/>
  <c r="CC15" i="1"/>
  <c r="CD15" i="1"/>
  <c r="CE15" i="1"/>
  <c r="BZ16" i="1"/>
  <c r="CA16" i="1" s="1"/>
  <c r="CB16" i="1" s="1"/>
  <c r="CC16" i="1"/>
  <c r="CD16" i="1"/>
  <c r="CE16" i="1"/>
  <c r="BZ17" i="1"/>
  <c r="CA17" i="1" s="1"/>
  <c r="CB17" i="1" s="1"/>
  <c r="CC17" i="1"/>
  <c r="CD17" i="1"/>
  <c r="CE17" i="1"/>
  <c r="BZ18" i="1"/>
  <c r="CA18" i="1" s="1"/>
  <c r="CB18" i="1" s="1"/>
  <c r="CC18" i="1"/>
  <c r="CD18" i="1"/>
  <c r="CE18" i="1"/>
  <c r="BZ19" i="1"/>
  <c r="CA19" i="1" s="1"/>
  <c r="CB19" i="1" s="1"/>
  <c r="CC19" i="1"/>
  <c r="CD19" i="1"/>
  <c r="CE19" i="1"/>
  <c r="BZ20" i="1"/>
  <c r="CA20" i="1" s="1"/>
  <c r="CB20" i="1" s="1"/>
  <c r="CC20" i="1"/>
  <c r="CD20" i="1"/>
  <c r="CE20" i="1"/>
  <c r="BZ21" i="1"/>
  <c r="CA21" i="1" s="1"/>
  <c r="CB21" i="1" s="1"/>
  <c r="CC21" i="1"/>
  <c r="CD21" i="1"/>
  <c r="CE21" i="1"/>
  <c r="BZ22" i="1"/>
  <c r="CA22" i="1" s="1"/>
  <c r="CB22" i="1" s="1"/>
  <c r="CC22" i="1"/>
  <c r="CD22" i="1"/>
  <c r="CE22" i="1"/>
  <c r="BZ23" i="1"/>
  <c r="CA23" i="1" s="1"/>
  <c r="CB23" i="1" s="1"/>
  <c r="CC23" i="1"/>
  <c r="CD23" i="1"/>
  <c r="CE23" i="1"/>
  <c r="BZ24" i="1"/>
  <c r="CA24" i="1" s="1"/>
  <c r="CB24" i="1" s="1"/>
  <c r="CC24" i="1"/>
  <c r="CD24" i="1"/>
  <c r="CE24" i="1"/>
  <c r="BZ25" i="1"/>
  <c r="CA25" i="1" s="1"/>
  <c r="CB25" i="1" s="1"/>
  <c r="CC25" i="1"/>
  <c r="CD25" i="1"/>
  <c r="CE25" i="1"/>
  <c r="BZ26" i="1"/>
  <c r="CA26" i="1" s="1"/>
  <c r="CB26" i="1" s="1"/>
  <c r="CC26" i="1"/>
  <c r="CD26" i="1"/>
  <c r="CE26" i="1"/>
  <c r="BZ27" i="1"/>
  <c r="CA27" i="1" s="1"/>
  <c r="CB27" i="1" s="1"/>
  <c r="CC27" i="1"/>
  <c r="CD27" i="1"/>
  <c r="CE27" i="1"/>
  <c r="BZ28" i="1"/>
  <c r="CA28" i="1" s="1"/>
  <c r="CB28" i="1" s="1"/>
  <c r="CC28" i="1"/>
  <c r="CD28" i="1"/>
  <c r="CE28" i="1"/>
  <c r="BZ29" i="1"/>
  <c r="CA29" i="1" s="1"/>
  <c r="CB29" i="1" s="1"/>
  <c r="CC29" i="1"/>
  <c r="CD29" i="1"/>
  <c r="CE29" i="1"/>
  <c r="BZ30" i="1"/>
  <c r="CA30" i="1" s="1"/>
  <c r="CB30" i="1" s="1"/>
  <c r="CC30" i="1"/>
  <c r="CD30" i="1"/>
  <c r="CE30" i="1"/>
  <c r="BZ31" i="1"/>
  <c r="CA31" i="1" s="1"/>
  <c r="CB31" i="1" s="1"/>
  <c r="CC31" i="1"/>
  <c r="CD31" i="1"/>
  <c r="CE31" i="1"/>
  <c r="BZ32" i="1"/>
  <c r="CA32" i="1" s="1"/>
  <c r="CB32" i="1" s="1"/>
  <c r="CC32" i="1"/>
  <c r="CD32" i="1"/>
  <c r="CE32" i="1"/>
  <c r="BZ33" i="1"/>
  <c r="CA33" i="1" s="1"/>
  <c r="CB33" i="1" s="1"/>
  <c r="CC33" i="1"/>
  <c r="CD33" i="1"/>
  <c r="CE33" i="1"/>
  <c r="BZ34" i="1"/>
  <c r="CA34" i="1" s="1"/>
  <c r="CB34" i="1" s="1"/>
  <c r="CC34" i="1"/>
  <c r="CD34" i="1"/>
  <c r="CE34" i="1"/>
  <c r="BZ35" i="1"/>
  <c r="CA35" i="1" s="1"/>
  <c r="CB35" i="1" s="1"/>
  <c r="CC35" i="1"/>
  <c r="CD35" i="1"/>
  <c r="CE35" i="1"/>
  <c r="BZ36" i="1"/>
  <c r="CA36" i="1" s="1"/>
  <c r="CB36" i="1" s="1"/>
  <c r="CC36" i="1"/>
  <c r="CD36" i="1"/>
  <c r="CE36" i="1"/>
  <c r="BZ37" i="1"/>
  <c r="CA37" i="1" s="1"/>
  <c r="CB37" i="1" s="1"/>
  <c r="CC37" i="1"/>
  <c r="CD37" i="1"/>
  <c r="CE37" i="1"/>
  <c r="BZ38" i="1"/>
  <c r="CA38" i="1" s="1"/>
  <c r="CB38" i="1" s="1"/>
  <c r="CC38" i="1"/>
  <c r="CD38" i="1"/>
  <c r="CE38" i="1"/>
  <c r="BZ39" i="1"/>
  <c r="CA39" i="1" s="1"/>
  <c r="CB39" i="1" s="1"/>
  <c r="CC39" i="1"/>
  <c r="CD39" i="1"/>
  <c r="CE39" i="1"/>
  <c r="BZ40" i="1"/>
  <c r="CA40" i="1" s="1"/>
  <c r="CB40" i="1" s="1"/>
  <c r="CC40" i="1"/>
  <c r="CD40" i="1"/>
  <c r="CE40" i="1"/>
  <c r="BZ41" i="1"/>
  <c r="CA41" i="1" s="1"/>
  <c r="CB41" i="1" s="1"/>
  <c r="CC41" i="1"/>
  <c r="CD41" i="1"/>
  <c r="CE41" i="1"/>
  <c r="BR41" i="1"/>
  <c r="BQ41" i="1"/>
  <c r="BP41" i="1"/>
  <c r="BL41" i="1"/>
  <c r="BM41" i="1" s="1"/>
  <c r="BN41" i="1" s="1"/>
  <c r="BR40" i="1"/>
  <c r="BQ40" i="1"/>
  <c r="BP40" i="1"/>
  <c r="BL40" i="1"/>
  <c r="BM40" i="1" s="1"/>
  <c r="BN40" i="1" s="1"/>
  <c r="BR39" i="1"/>
  <c r="BQ39" i="1"/>
  <c r="BP39" i="1"/>
  <c r="BL39" i="1"/>
  <c r="BM39" i="1" s="1"/>
  <c r="BN39" i="1" s="1"/>
  <c r="BR38" i="1"/>
  <c r="BQ38" i="1"/>
  <c r="BP38" i="1"/>
  <c r="BL38" i="1"/>
  <c r="BM38" i="1" s="1"/>
  <c r="BN38" i="1" s="1"/>
  <c r="BR37" i="1"/>
  <c r="BQ37" i="1"/>
  <c r="BP37" i="1"/>
  <c r="BL37" i="1"/>
  <c r="BM37" i="1" s="1"/>
  <c r="BN37" i="1" s="1"/>
  <c r="BR36" i="1"/>
  <c r="BQ36" i="1"/>
  <c r="BP36" i="1"/>
  <c r="BL36" i="1"/>
  <c r="BM36" i="1" s="1"/>
  <c r="BN36" i="1" s="1"/>
  <c r="BR35" i="1"/>
  <c r="BQ35" i="1"/>
  <c r="BP35" i="1"/>
  <c r="BL35" i="1"/>
  <c r="BM35" i="1" s="1"/>
  <c r="BN35" i="1" s="1"/>
  <c r="BR34" i="1"/>
  <c r="BQ34" i="1"/>
  <c r="BP34" i="1"/>
  <c r="BL34" i="1"/>
  <c r="BM34" i="1" s="1"/>
  <c r="BN34" i="1" s="1"/>
  <c r="BR33" i="1"/>
  <c r="BQ33" i="1"/>
  <c r="BP33" i="1"/>
  <c r="BL33" i="1"/>
  <c r="BM33" i="1" s="1"/>
  <c r="BN33" i="1" s="1"/>
  <c r="BR32" i="1"/>
  <c r="BQ32" i="1"/>
  <c r="BP32" i="1"/>
  <c r="BL32" i="1"/>
  <c r="BM32" i="1" s="1"/>
  <c r="BR31" i="1"/>
  <c r="BQ31" i="1"/>
  <c r="BP31" i="1"/>
  <c r="BL31" i="1"/>
  <c r="BM31" i="1" s="1"/>
  <c r="BN31" i="1" s="1"/>
  <c r="BR30" i="1"/>
  <c r="BQ30" i="1"/>
  <c r="BP30" i="1"/>
  <c r="BL30" i="1"/>
  <c r="BM30" i="1" s="1"/>
  <c r="BN30" i="1" s="1"/>
  <c r="BR29" i="1"/>
  <c r="BQ29" i="1"/>
  <c r="BP29" i="1"/>
  <c r="BL29" i="1"/>
  <c r="BM29" i="1" s="1"/>
  <c r="BN29" i="1" s="1"/>
  <c r="BR28" i="1"/>
  <c r="BQ28" i="1"/>
  <c r="BP28" i="1"/>
  <c r="BL28" i="1"/>
  <c r="BM28" i="1" s="1"/>
  <c r="BR27" i="1"/>
  <c r="BQ27" i="1"/>
  <c r="BP27" i="1"/>
  <c r="BL27" i="1"/>
  <c r="BM27" i="1" s="1"/>
  <c r="BN27" i="1" s="1"/>
  <c r="BR26" i="1"/>
  <c r="BQ26" i="1"/>
  <c r="BP26" i="1"/>
  <c r="BL26" i="1"/>
  <c r="BM26" i="1" s="1"/>
  <c r="BN26" i="1" s="1"/>
  <c r="BR25" i="1"/>
  <c r="BQ25" i="1"/>
  <c r="BP25" i="1"/>
  <c r="BL25" i="1"/>
  <c r="BM25" i="1" s="1"/>
  <c r="BR24" i="1"/>
  <c r="BQ24" i="1"/>
  <c r="BP24" i="1"/>
  <c r="BL24" i="1"/>
  <c r="BM24" i="1" s="1"/>
  <c r="BR23" i="1"/>
  <c r="BQ23" i="1"/>
  <c r="BP23" i="1"/>
  <c r="BL23" i="1"/>
  <c r="BM23" i="1" s="1"/>
  <c r="BR22" i="1"/>
  <c r="BQ22" i="1"/>
  <c r="BP22" i="1"/>
  <c r="BL22" i="1"/>
  <c r="BM22" i="1" s="1"/>
  <c r="BN22" i="1" s="1"/>
  <c r="BR21" i="1"/>
  <c r="BQ21" i="1"/>
  <c r="BP21" i="1"/>
  <c r="BL21" i="1"/>
  <c r="BM21" i="1" s="1"/>
  <c r="BN21" i="1" s="1"/>
  <c r="BR20" i="1"/>
  <c r="BQ20" i="1"/>
  <c r="BP20" i="1"/>
  <c r="BL20" i="1"/>
  <c r="BM20" i="1" s="1"/>
  <c r="BR19" i="1"/>
  <c r="BQ19" i="1"/>
  <c r="BP19" i="1"/>
  <c r="BL19" i="1"/>
  <c r="BM19" i="1" s="1"/>
  <c r="BR18" i="1"/>
  <c r="BQ18" i="1"/>
  <c r="BP18" i="1"/>
  <c r="BL18" i="1"/>
  <c r="BM18" i="1" s="1"/>
  <c r="BR17" i="1"/>
  <c r="BQ17" i="1"/>
  <c r="BP17" i="1"/>
  <c r="BL17" i="1"/>
  <c r="BM17" i="1" s="1"/>
  <c r="BN17" i="1" s="1"/>
  <c r="BR16" i="1"/>
  <c r="BQ16" i="1"/>
  <c r="BP16" i="1"/>
  <c r="BL16" i="1"/>
  <c r="BM16" i="1" s="1"/>
  <c r="BR15" i="1"/>
  <c r="BQ15" i="1"/>
  <c r="BP15" i="1"/>
  <c r="BL15" i="1"/>
  <c r="BM15" i="1" s="1"/>
  <c r="BN15" i="1" s="1"/>
  <c r="BR14" i="1"/>
  <c r="BQ14" i="1"/>
  <c r="BP14" i="1"/>
  <c r="BL14" i="1"/>
  <c r="BM14" i="1" s="1"/>
  <c r="BR13" i="1"/>
  <c r="BQ13" i="1"/>
  <c r="BP13" i="1"/>
  <c r="BL13" i="1"/>
  <c r="BM13" i="1" s="1"/>
  <c r="BN13" i="1" s="1"/>
  <c r="BR12" i="1"/>
  <c r="BQ12" i="1"/>
  <c r="BP12" i="1"/>
  <c r="BL12" i="1"/>
  <c r="BM12" i="1" s="1"/>
  <c r="BN12" i="1" s="1"/>
  <c r="BR11" i="1"/>
  <c r="BQ11" i="1"/>
  <c r="BP11" i="1"/>
  <c r="BL11" i="1"/>
  <c r="BM11" i="1" s="1"/>
  <c r="BR10" i="1"/>
  <c r="BQ10" i="1"/>
  <c r="BP10" i="1"/>
  <c r="BL10" i="1"/>
  <c r="BM10" i="1" s="1"/>
  <c r="BN10" i="1" s="1"/>
  <c r="BR9" i="1"/>
  <c r="BQ9" i="1"/>
  <c r="BP9" i="1"/>
  <c r="BL9" i="1"/>
  <c r="BM9" i="1" s="1"/>
  <c r="BR8" i="1"/>
  <c r="BQ8" i="1"/>
  <c r="BP8" i="1"/>
  <c r="BL8" i="1"/>
  <c r="BM8" i="1" s="1"/>
  <c r="BN8" i="1" s="1"/>
  <c r="BR7" i="1"/>
  <c r="BQ7" i="1"/>
  <c r="BP7" i="1"/>
  <c r="BL7" i="1"/>
  <c r="BM7" i="1" s="1"/>
  <c r="BR6" i="1"/>
  <c r="BQ6" i="1"/>
  <c r="BP6" i="1"/>
  <c r="BL6" i="1"/>
  <c r="BM6" i="1" s="1"/>
  <c r="BR5" i="1"/>
  <c r="BQ5" i="1"/>
  <c r="BP5" i="1"/>
  <c r="BL5" i="1"/>
  <c r="BM5" i="1" s="1"/>
  <c r="BN5" i="1" s="1"/>
  <c r="BR4" i="1"/>
  <c r="BQ4" i="1"/>
  <c r="BP4" i="1"/>
  <c r="BL4" i="1"/>
  <c r="BM4" i="1" s="1"/>
  <c r="BN4" i="1" s="1"/>
  <c r="BR3" i="1"/>
  <c r="BQ3" i="1"/>
  <c r="BP3" i="1"/>
  <c r="BL3" i="1"/>
  <c r="BM3" i="1" s="1"/>
  <c r="BR2" i="1"/>
  <c r="BQ2" i="1"/>
  <c r="BP2" i="1"/>
  <c r="BL2" i="1"/>
  <c r="BM2" i="1" s="1"/>
  <c r="BN2" i="1" s="1"/>
  <c r="K34" i="1" l="1"/>
  <c r="GX6" i="1"/>
  <c r="HC6" i="1" s="1"/>
  <c r="HD6" i="1" s="1"/>
  <c r="L2" i="1"/>
  <c r="GV35" i="1"/>
  <c r="HN5" i="1"/>
  <c r="HN11" i="1"/>
  <c r="HN31" i="1"/>
  <c r="HN37" i="1"/>
  <c r="J13" i="1"/>
  <c r="H13" i="1"/>
  <c r="K26" i="1"/>
  <c r="H26" i="1"/>
  <c r="K38" i="1"/>
  <c r="H38" i="1"/>
  <c r="CF12" i="1"/>
  <c r="HN12" i="1"/>
  <c r="HN16" i="1"/>
  <c r="HN22" i="1"/>
  <c r="HN26" i="1"/>
  <c r="HN32" i="1"/>
  <c r="HN38" i="1"/>
  <c r="K5" i="1"/>
  <c r="H5" i="1"/>
  <c r="J2" i="1"/>
  <c r="H2" i="1"/>
  <c r="K10" i="1"/>
  <c r="H10" i="1"/>
  <c r="L34" i="1"/>
  <c r="H34" i="1"/>
  <c r="HN17" i="1"/>
  <c r="HN13" i="1"/>
  <c r="HN27" i="1"/>
  <c r="J7" i="1"/>
  <c r="H7" i="1"/>
  <c r="K16" i="1"/>
  <c r="H16" i="1"/>
  <c r="L28" i="1"/>
  <c r="H28" i="1"/>
  <c r="HN6" i="1"/>
  <c r="HN14" i="1"/>
  <c r="HN34" i="1"/>
  <c r="HN7" i="1"/>
  <c r="HN15" i="1"/>
  <c r="HN19" i="1"/>
  <c r="HN29" i="1"/>
  <c r="HN35" i="1"/>
  <c r="K24" i="1"/>
  <c r="H24" i="1"/>
  <c r="K18" i="1"/>
  <c r="H18" i="1"/>
  <c r="K40" i="1"/>
  <c r="H40" i="1"/>
  <c r="HN23" i="1"/>
  <c r="HN39" i="1"/>
  <c r="J22" i="1"/>
  <c r="H22" i="1"/>
  <c r="HN18" i="1"/>
  <c r="J12" i="1"/>
  <c r="H12" i="1"/>
  <c r="K21" i="1"/>
  <c r="H21" i="1"/>
  <c r="HN2" i="1"/>
  <c r="HN8" i="1"/>
  <c r="HN20" i="1"/>
  <c r="HN24" i="1"/>
  <c r="HN41" i="1"/>
  <c r="J25" i="1"/>
  <c r="H25" i="1"/>
  <c r="L6" i="1"/>
  <c r="H6" i="1"/>
  <c r="J39" i="1"/>
  <c r="H39" i="1"/>
  <c r="HN33" i="1"/>
  <c r="K14" i="1"/>
  <c r="H14" i="1"/>
  <c r="HN28" i="1"/>
  <c r="HN3" i="1"/>
  <c r="HN9" i="1"/>
  <c r="HN21" i="1"/>
  <c r="HN25" i="1"/>
  <c r="J3" i="1"/>
  <c r="H3" i="1"/>
  <c r="J11" i="1"/>
  <c r="H11" i="1"/>
  <c r="L36" i="1"/>
  <c r="H36" i="1"/>
  <c r="J15" i="1"/>
  <c r="H15" i="1"/>
  <c r="L12" i="1"/>
  <c r="HN4" i="1"/>
  <c r="HN10" i="1"/>
  <c r="HN30" i="1"/>
  <c r="HN36" i="1"/>
  <c r="L33" i="1"/>
  <c r="H33" i="1"/>
  <c r="J8" i="1"/>
  <c r="H8" i="1"/>
  <c r="K17" i="1"/>
  <c r="H17" i="1"/>
  <c r="K23" i="1"/>
  <c r="H23" i="1"/>
  <c r="J30" i="1"/>
  <c r="H30" i="1"/>
  <c r="BS31" i="1"/>
  <c r="BO31" i="1" s="1"/>
  <c r="GX5" i="1"/>
  <c r="HC5" i="1" s="1"/>
  <c r="HD5" i="1" s="1"/>
  <c r="GV16" i="1"/>
  <c r="BS32" i="1"/>
  <c r="BO32" i="1" s="1"/>
  <c r="J14" i="1"/>
  <c r="K12" i="1"/>
  <c r="GX33" i="1"/>
  <c r="HC33" i="1" s="1"/>
  <c r="HD33" i="1" s="1"/>
  <c r="CF22" i="1"/>
  <c r="GX37" i="1"/>
  <c r="HC37" i="1" s="1"/>
  <c r="HD37" i="1" s="1"/>
  <c r="CF41" i="1"/>
  <c r="CF27" i="1"/>
  <c r="CX16" i="1"/>
  <c r="BS30" i="1"/>
  <c r="BO30" i="1" s="1"/>
  <c r="CX28" i="1"/>
  <c r="CF31" i="1"/>
  <c r="BS27" i="1"/>
  <c r="BO27" i="1" s="1"/>
  <c r="BS16" i="1"/>
  <c r="BO16" i="1" s="1"/>
  <c r="BS18" i="1"/>
  <c r="BO18" i="1" s="1"/>
  <c r="CF19" i="1"/>
  <c r="GX13" i="1"/>
  <c r="HC13" i="1" s="1"/>
  <c r="HD13" i="1" s="1"/>
  <c r="BS9" i="1"/>
  <c r="BO9" i="1" s="1"/>
  <c r="BS11" i="1"/>
  <c r="BO11" i="1" s="1"/>
  <c r="BS37" i="1"/>
  <c r="BO37" i="1" s="1"/>
  <c r="L39" i="1"/>
  <c r="L14" i="1"/>
  <c r="K3" i="1"/>
  <c r="CX21" i="1"/>
  <c r="J21" i="1"/>
  <c r="L22" i="1"/>
  <c r="CX14" i="1"/>
  <c r="CX23" i="1"/>
  <c r="J6" i="1"/>
  <c r="K11" i="1"/>
  <c r="K22" i="1"/>
  <c r="GV41" i="1"/>
  <c r="GX8" i="1"/>
  <c r="HC8" i="1" s="1"/>
  <c r="HD8" i="1" s="1"/>
  <c r="CF14" i="1"/>
  <c r="L38" i="1"/>
  <c r="BS20" i="1"/>
  <c r="BO20" i="1" s="1"/>
  <c r="CF17" i="1"/>
  <c r="CF7" i="1"/>
  <c r="CF5" i="1"/>
  <c r="L25" i="1"/>
  <c r="CF21" i="1"/>
  <c r="CX4" i="1"/>
  <c r="FZ3" i="1"/>
  <c r="BS6" i="1"/>
  <c r="BO6" i="1" s="1"/>
  <c r="BS28" i="1"/>
  <c r="BO28" i="1" s="1"/>
  <c r="BS33" i="1"/>
  <c r="BO33" i="1" s="1"/>
  <c r="L21" i="1"/>
  <c r="J38" i="1"/>
  <c r="GV14" i="1"/>
  <c r="GP7" i="1"/>
  <c r="GR7" i="1" s="1"/>
  <c r="BS21" i="1"/>
  <c r="K39" i="1"/>
  <c r="GP4" i="1"/>
  <c r="GQ4" i="1" s="1"/>
  <c r="HO4" i="1" s="1"/>
  <c r="CX5" i="1"/>
  <c r="J32" i="1"/>
  <c r="L32" i="1"/>
  <c r="GV17" i="1"/>
  <c r="GX17" i="1"/>
  <c r="HC17" i="1" s="1"/>
  <c r="HD17" i="1" s="1"/>
  <c r="CF30" i="1"/>
  <c r="CX33" i="1"/>
  <c r="CX38" i="1"/>
  <c r="GX20" i="1"/>
  <c r="HC20" i="1" s="1"/>
  <c r="HD20" i="1" s="1"/>
  <c r="GV20" i="1"/>
  <c r="BS19" i="1"/>
  <c r="BO19" i="1" s="1"/>
  <c r="CF10" i="1"/>
  <c r="CX10" i="1"/>
  <c r="GX25" i="1"/>
  <c r="HC25" i="1" s="1"/>
  <c r="HD25" i="1" s="1"/>
  <c r="GV25" i="1"/>
  <c r="BS8" i="1"/>
  <c r="BO8" i="1" s="1"/>
  <c r="CF23" i="1"/>
  <c r="CF18" i="1"/>
  <c r="FZ29" i="1"/>
  <c r="CX29" i="1"/>
  <c r="L35" i="1"/>
  <c r="J35" i="1"/>
  <c r="K32" i="1"/>
  <c r="FZ24" i="1"/>
  <c r="FZ22" i="1"/>
  <c r="CF2" i="1"/>
  <c r="FZ37" i="1"/>
  <c r="CX41" i="1"/>
  <c r="GV18" i="1"/>
  <c r="GX18" i="1"/>
  <c r="HC18" i="1" s="1"/>
  <c r="HD18" i="1" s="1"/>
  <c r="GV10" i="1"/>
  <c r="GX10" i="1"/>
  <c r="HC10" i="1" s="1"/>
  <c r="HD10" i="1" s="1"/>
  <c r="K8" i="1"/>
  <c r="L8" i="1"/>
  <c r="L23" i="1"/>
  <c r="J23" i="1"/>
  <c r="BS24" i="1"/>
  <c r="BO24" i="1" s="1"/>
  <c r="L3" i="1"/>
  <c r="L30" i="1"/>
  <c r="K30" i="1"/>
  <c r="BS17" i="1"/>
  <c r="BO17" i="1" s="1"/>
  <c r="CF20" i="1"/>
  <c r="K35" i="1"/>
  <c r="FZ2" i="1"/>
  <c r="CX36" i="1"/>
  <c r="GX3" i="1"/>
  <c r="HC3" i="1" s="1"/>
  <c r="HD3" i="1" s="1"/>
  <c r="GV31" i="1"/>
  <c r="GX31" i="1"/>
  <c r="HC31" i="1" s="1"/>
  <c r="HD31" i="1" s="1"/>
  <c r="BS34" i="1"/>
  <c r="BO34" i="1" s="1"/>
  <c r="K13" i="1"/>
  <c r="CX32" i="1"/>
  <c r="BS13" i="1"/>
  <c r="BO13" i="1" s="1"/>
  <c r="CF11" i="1"/>
  <c r="FZ30" i="1"/>
  <c r="CX9" i="1"/>
  <c r="CX17" i="1"/>
  <c r="CF37" i="1"/>
  <c r="CF34" i="1"/>
  <c r="CF24" i="1"/>
  <c r="CF9" i="1"/>
  <c r="CF4" i="1"/>
  <c r="K6" i="1"/>
  <c r="FZ9" i="1"/>
  <c r="CX25" i="1"/>
  <c r="CX39" i="1"/>
  <c r="GP26" i="1"/>
  <c r="GR26" i="1" s="1"/>
  <c r="GP9" i="1"/>
  <c r="GQ9" i="1" s="1"/>
  <c r="HO9" i="1" s="1"/>
  <c r="J18" i="1"/>
  <c r="L18" i="1"/>
  <c r="L40" i="1"/>
  <c r="J40" i="1"/>
  <c r="GJ21" i="1"/>
  <c r="GP21" i="1" s="1"/>
  <c r="FZ21" i="1"/>
  <c r="K15" i="1"/>
  <c r="CF16" i="1"/>
  <c r="CF6" i="1"/>
  <c r="CX34" i="1"/>
  <c r="L37" i="1"/>
  <c r="K37" i="1"/>
  <c r="BS2" i="1"/>
  <c r="BO2" i="1" s="1"/>
  <c r="CF40" i="1"/>
  <c r="BS4" i="1"/>
  <c r="BO4" i="1" s="1"/>
  <c r="GP23" i="1"/>
  <c r="GR23" i="1" s="1"/>
  <c r="L27" i="1"/>
  <c r="K27" i="1"/>
  <c r="J27" i="1"/>
  <c r="K28" i="1"/>
  <c r="J28" i="1"/>
  <c r="L31" i="1"/>
  <c r="J31" i="1"/>
  <c r="K31" i="1"/>
  <c r="FZ41" i="1"/>
  <c r="GF41" i="1"/>
  <c r="GP41" i="1" s="1"/>
  <c r="GR41" i="1" s="1"/>
  <c r="K41" i="1"/>
  <c r="J41" i="1"/>
  <c r="BS5" i="1"/>
  <c r="BO5" i="1" s="1"/>
  <c r="BS12" i="1"/>
  <c r="BO12" i="1" s="1"/>
  <c r="BS38" i="1"/>
  <c r="BO38" i="1" s="1"/>
  <c r="GV23" i="1"/>
  <c r="GX23" i="1"/>
  <c r="HC23" i="1" s="1"/>
  <c r="HD23" i="1" s="1"/>
  <c r="BS7" i="1"/>
  <c r="BO7" i="1" s="1"/>
  <c r="L15" i="1"/>
  <c r="L41" i="1"/>
  <c r="GV22" i="1"/>
  <c r="GH6" i="1"/>
  <c r="GP6" i="1" s="1"/>
  <c r="GQ6" i="1" s="1"/>
  <c r="HO6" i="1" s="1"/>
  <c r="FZ6" i="1"/>
  <c r="BS25" i="1"/>
  <c r="BO25" i="1" s="1"/>
  <c r="BS35" i="1"/>
  <c r="BO35" i="1" s="1"/>
  <c r="FZ27" i="1"/>
  <c r="BS15" i="1"/>
  <c r="BO15" i="1" s="1"/>
  <c r="K4" i="1"/>
  <c r="L4" i="1"/>
  <c r="BS22" i="1"/>
  <c r="BO22" i="1" s="1"/>
  <c r="L17" i="1"/>
  <c r="J37" i="1"/>
  <c r="FZ35" i="1"/>
  <c r="GX24" i="1"/>
  <c r="HC24" i="1" s="1"/>
  <c r="HD24" i="1" s="1"/>
  <c r="GV24" i="1"/>
  <c r="J16" i="1"/>
  <c r="L16" i="1"/>
  <c r="L20" i="1"/>
  <c r="K20" i="1"/>
  <c r="J20" i="1"/>
  <c r="J26" i="1"/>
  <c r="L26" i="1"/>
  <c r="GP34" i="1"/>
  <c r="GR34" i="1" s="1"/>
  <c r="GJ36" i="1"/>
  <c r="GP36" i="1" s="1"/>
  <c r="FZ36" i="1"/>
  <c r="CX12" i="1"/>
  <c r="GP12" i="1"/>
  <c r="GQ12" i="1" s="1"/>
  <c r="HO12" i="1" s="1"/>
  <c r="J29" i="1"/>
  <c r="K29" i="1"/>
  <c r="L29" i="1"/>
  <c r="L7" i="1"/>
  <c r="K7" i="1"/>
  <c r="GP20" i="1"/>
  <c r="K36" i="1"/>
  <c r="J36" i="1"/>
  <c r="J17" i="1"/>
  <c r="FZ4" i="1"/>
  <c r="GV27" i="1"/>
  <c r="BS3" i="1"/>
  <c r="BO3" i="1" s="1"/>
  <c r="BS14" i="1"/>
  <c r="BO14" i="1" s="1"/>
  <c r="CF39" i="1"/>
  <c r="CF15" i="1"/>
  <c r="CF3" i="1"/>
  <c r="J4" i="1"/>
  <c r="FZ16" i="1"/>
  <c r="FZ26" i="1"/>
  <c r="CX2" i="1"/>
  <c r="CX8" i="1"/>
  <c r="CX26" i="1"/>
  <c r="CX40" i="1"/>
  <c r="GX29" i="1"/>
  <c r="HC29" i="1" s="1"/>
  <c r="HD29" i="1" s="1"/>
  <c r="BS41" i="1"/>
  <c r="BO41" i="1" s="1"/>
  <c r="CF36" i="1"/>
  <c r="CF35" i="1"/>
  <c r="CF33" i="1"/>
  <c r="CX13" i="1"/>
  <c r="CX19" i="1"/>
  <c r="CX30" i="1"/>
  <c r="GP28" i="1"/>
  <c r="GR28" i="1" s="1"/>
  <c r="CF32" i="1"/>
  <c r="GP32" i="1"/>
  <c r="GQ32" i="1" s="1"/>
  <c r="HO32" i="1" s="1"/>
  <c r="FZ34" i="1"/>
  <c r="CX22" i="1"/>
  <c r="BS40" i="1"/>
  <c r="BO40" i="1" s="1"/>
  <c r="CF13" i="1"/>
  <c r="FZ7" i="1"/>
  <c r="FZ19" i="1"/>
  <c r="CX6" i="1"/>
  <c r="CX18" i="1"/>
  <c r="CX24" i="1"/>
  <c r="GP10" i="1"/>
  <c r="GQ10" i="1" s="1"/>
  <c r="HO10" i="1" s="1"/>
  <c r="BS39" i="1"/>
  <c r="BO39" i="1" s="1"/>
  <c r="CF38" i="1"/>
  <c r="CF28" i="1"/>
  <c r="FZ20" i="1"/>
  <c r="CX11" i="1"/>
  <c r="CX20" i="1"/>
  <c r="CX35" i="1"/>
  <c r="BN11" i="1"/>
  <c r="BN14" i="1"/>
  <c r="BN19" i="1"/>
  <c r="BN7" i="1"/>
  <c r="BN28" i="1"/>
  <c r="GX26" i="1"/>
  <c r="HC26" i="1" s="1"/>
  <c r="HD26" i="1" s="1"/>
  <c r="GV26" i="1"/>
  <c r="CF29" i="1"/>
  <c r="FZ18" i="1"/>
  <c r="FZ23" i="1"/>
  <c r="GJ31" i="1"/>
  <c r="GP31" i="1" s="1"/>
  <c r="FZ31" i="1"/>
  <c r="FZ25" i="1"/>
  <c r="GF25" i="1"/>
  <c r="GP25" i="1" s="1"/>
  <c r="GQ25" i="1" s="1"/>
  <c r="HO25" i="1" s="1"/>
  <c r="GF40" i="1"/>
  <c r="GP40" i="1" s="1"/>
  <c r="FZ40" i="1"/>
  <c r="BS10" i="1"/>
  <c r="BO10" i="1" s="1"/>
  <c r="BN20" i="1"/>
  <c r="BS23" i="1"/>
  <c r="BO23" i="1" s="1"/>
  <c r="BS29" i="1"/>
  <c r="BO29" i="1" s="1"/>
  <c r="CF8" i="1"/>
  <c r="FZ10" i="1"/>
  <c r="FZ32" i="1"/>
  <c r="CX15" i="1"/>
  <c r="K19" i="1"/>
  <c r="L19" i="1"/>
  <c r="J19" i="1"/>
  <c r="BN6" i="1"/>
  <c r="BN3" i="1"/>
  <c r="CF25" i="1"/>
  <c r="GX21" i="1"/>
  <c r="HC21" i="1" s="1"/>
  <c r="HD21" i="1" s="1"/>
  <c r="GV21" i="1"/>
  <c r="J9" i="1"/>
  <c r="K9" i="1"/>
  <c r="L9" i="1"/>
  <c r="J10" i="1"/>
  <c r="L10" i="1"/>
  <c r="GH33" i="1"/>
  <c r="GP33" i="1" s="1"/>
  <c r="GQ33" i="1" s="1"/>
  <c r="HO33" i="1" s="1"/>
  <c r="FZ33" i="1"/>
  <c r="K33" i="1"/>
  <c r="J33" i="1"/>
  <c r="GX15" i="1"/>
  <c r="HC15" i="1" s="1"/>
  <c r="HD15" i="1" s="1"/>
  <c r="GV15" i="1"/>
  <c r="BN18" i="1"/>
  <c r="BS26" i="1"/>
  <c r="BO26" i="1" s="1"/>
  <c r="BS36" i="1"/>
  <c r="BO36" i="1" s="1"/>
  <c r="GP24" i="1"/>
  <c r="GQ24" i="1" s="1"/>
  <c r="HO24" i="1" s="1"/>
  <c r="GP15" i="1"/>
  <c r="GQ15" i="1" s="1"/>
  <c r="HO15" i="1" s="1"/>
  <c r="J5" i="1"/>
  <c r="L5" i="1"/>
  <c r="CX27" i="1"/>
  <c r="CX31" i="1"/>
  <c r="GF11" i="1"/>
  <c r="GP11" i="1" s="1"/>
  <c r="FZ11" i="1"/>
  <c r="BN24" i="1"/>
  <c r="GJ17" i="1"/>
  <c r="GP17" i="1" s="1"/>
  <c r="FZ17" i="1"/>
  <c r="CF26" i="1"/>
  <c r="BO21" i="1"/>
  <c r="BN32" i="1"/>
  <c r="BN16" i="1"/>
  <c r="BN25" i="1"/>
  <c r="FZ38" i="1"/>
  <c r="GF38" i="1"/>
  <c r="GP38" i="1" s="1"/>
  <c r="GF39" i="1"/>
  <c r="GP39" i="1" s="1"/>
  <c r="FZ39" i="1"/>
  <c r="BN23" i="1"/>
  <c r="BN9" i="1"/>
  <c r="L13" i="1"/>
  <c r="FZ5" i="1"/>
  <c r="GF5" i="1"/>
  <c r="GP5" i="1" s="1"/>
  <c r="GQ5" i="1" s="1"/>
  <c r="HO5" i="1" s="1"/>
  <c r="GV9" i="1"/>
  <c r="GX19" i="1"/>
  <c r="HC19" i="1" s="1"/>
  <c r="HD19" i="1" s="1"/>
  <c r="GV19" i="1"/>
  <c r="FZ14" i="1"/>
  <c r="GF14" i="1"/>
  <c r="GP14" i="1" s="1"/>
  <c r="GQ14" i="1" s="1"/>
  <c r="HO14" i="1" s="1"/>
  <c r="GF8" i="1"/>
  <c r="GP8" i="1" s="1"/>
  <c r="FZ8" i="1"/>
  <c r="FZ15" i="1"/>
  <c r="L24" i="1"/>
  <c r="J24" i="1"/>
  <c r="GX32" i="1"/>
  <c r="HC32" i="1" s="1"/>
  <c r="HD32" i="1" s="1"/>
  <c r="GV32" i="1"/>
  <c r="GX36" i="1"/>
  <c r="HC36" i="1" s="1"/>
  <c r="HD36" i="1" s="1"/>
  <c r="GV36" i="1"/>
  <c r="GX39" i="1"/>
  <c r="HC39" i="1" s="1"/>
  <c r="HD39" i="1" s="1"/>
  <c r="GV39" i="1"/>
  <c r="FZ12" i="1"/>
  <c r="GH13" i="1"/>
  <c r="GP13" i="1" s="1"/>
  <c r="FZ13" i="1"/>
  <c r="GP29" i="1"/>
  <c r="CX3" i="1"/>
  <c r="GP3" i="1"/>
  <c r="GP16" i="1"/>
  <c r="FZ28" i="1"/>
  <c r="GP30" i="1"/>
  <c r="GX2" i="1"/>
  <c r="HC2" i="1" s="1"/>
  <c r="HD2" i="1" s="1"/>
  <c r="GV2" i="1"/>
  <c r="GX30" i="1"/>
  <c r="HC30" i="1" s="1"/>
  <c r="HD30" i="1" s="1"/>
  <c r="GV30" i="1"/>
  <c r="GP22" i="1"/>
  <c r="CX7" i="1"/>
  <c r="GX34" i="1"/>
  <c r="HC34" i="1" s="1"/>
  <c r="HD34" i="1" s="1"/>
  <c r="GV34" i="1"/>
  <c r="GV4" i="1"/>
  <c r="GX38" i="1"/>
  <c r="HC38" i="1" s="1"/>
  <c r="HD38" i="1" s="1"/>
  <c r="GV38" i="1"/>
  <c r="GP2" i="1"/>
  <c r="CX37" i="1"/>
  <c r="GV11" i="1"/>
  <c r="GX11" i="1"/>
  <c r="HC11" i="1" s="1"/>
  <c r="HD11" i="1" s="1"/>
  <c r="GV7" i="1"/>
  <c r="GV12" i="1"/>
  <c r="GX28" i="1"/>
  <c r="HC28" i="1" s="1"/>
  <c r="HD28" i="1" s="1"/>
  <c r="GV28" i="1"/>
  <c r="GP18" i="1"/>
  <c r="GP19" i="1"/>
  <c r="GP27" i="1"/>
  <c r="GP35" i="1"/>
  <c r="GP37" i="1"/>
  <c r="GQ7" i="1" l="1"/>
  <c r="HO7" i="1" s="1"/>
  <c r="GQ23" i="1"/>
  <c r="HO23" i="1" s="1"/>
  <c r="GQ41" i="1"/>
  <c r="HO41" i="1" s="1"/>
  <c r="GQ34" i="1"/>
  <c r="HO34" i="1" s="1"/>
  <c r="GR12" i="1"/>
  <c r="GQ26" i="1"/>
  <c r="HO26" i="1" s="1"/>
  <c r="GR9" i="1"/>
  <c r="GR10" i="1"/>
  <c r="GR6" i="1"/>
  <c r="GR20" i="1"/>
  <c r="GQ20" i="1"/>
  <c r="HO20" i="1" s="1"/>
  <c r="GQ28" i="1"/>
  <c r="HO28" i="1" s="1"/>
  <c r="GR31" i="1"/>
  <c r="GQ31" i="1"/>
  <c r="HO31" i="1" s="1"/>
  <c r="GR13" i="1"/>
  <c r="GQ13" i="1"/>
  <c r="HO13" i="1" s="1"/>
  <c r="GR17" i="1"/>
  <c r="GQ17" i="1"/>
  <c r="HO17" i="1" s="1"/>
  <c r="GQ30" i="1"/>
  <c r="HO30" i="1" s="1"/>
  <c r="GR30" i="1"/>
  <c r="GR40" i="1"/>
  <c r="GQ40" i="1"/>
  <c r="HO40" i="1" s="1"/>
  <c r="GR19" i="1"/>
  <c r="GQ19" i="1"/>
  <c r="HO19" i="1" s="1"/>
  <c r="GR39" i="1"/>
  <c r="GQ39" i="1"/>
  <c r="HO39" i="1" s="1"/>
  <c r="GR37" i="1"/>
  <c r="GQ37" i="1"/>
  <c r="HO37" i="1" s="1"/>
  <c r="GQ8" i="1"/>
  <c r="HO8" i="1" s="1"/>
  <c r="GR8" i="1"/>
  <c r="GR21" i="1"/>
  <c r="GQ21" i="1"/>
  <c r="HO21" i="1" s="1"/>
  <c r="GR3" i="1"/>
  <c r="GQ3" i="1"/>
  <c r="HO3" i="1" s="1"/>
  <c r="GQ27" i="1"/>
  <c r="HO27" i="1" s="1"/>
  <c r="GR27" i="1"/>
  <c r="GQ18" i="1"/>
  <c r="HO18" i="1" s="1"/>
  <c r="GR18" i="1"/>
  <c r="GR38" i="1"/>
  <c r="GQ38" i="1"/>
  <c r="HO38" i="1" s="1"/>
  <c r="GR16" i="1"/>
  <c r="GQ16" i="1"/>
  <c r="HO16" i="1" s="1"/>
  <c r="GR29" i="1"/>
  <c r="GQ29" i="1"/>
  <c r="HO29" i="1" s="1"/>
  <c r="GR36" i="1"/>
  <c r="GQ36" i="1"/>
  <c r="HO36" i="1" s="1"/>
  <c r="GR22" i="1"/>
  <c r="GQ22" i="1"/>
  <c r="HO22" i="1" s="1"/>
  <c r="GR11" i="1"/>
  <c r="GQ11" i="1"/>
  <c r="HO11" i="1" s="1"/>
  <c r="GR35" i="1"/>
  <c r="GQ35" i="1"/>
  <c r="HO35" i="1" s="1"/>
  <c r="GR2" i="1"/>
  <c r="GQ2" i="1"/>
  <c r="HO2" i="1" s="1"/>
</calcChain>
</file>

<file path=xl/sharedStrings.xml><?xml version="1.0" encoding="utf-8"?>
<sst xmlns="http://schemas.openxmlformats.org/spreadsheetml/2006/main" count="2285" uniqueCount="861">
  <si>
    <t>GPSpoint</t>
  </si>
  <si>
    <t>Treat</t>
  </si>
  <si>
    <t>Treat_no</t>
  </si>
  <si>
    <t>Rep</t>
  </si>
  <si>
    <t>Easting</t>
  </si>
  <si>
    <t>Northing</t>
  </si>
  <si>
    <t>N_Rateha</t>
  </si>
  <si>
    <t>Sand_A</t>
  </si>
  <si>
    <t>Silt_A</t>
  </si>
  <si>
    <t>Clay_A</t>
  </si>
  <si>
    <t>Sand_C</t>
  </si>
  <si>
    <t>Silt_C</t>
  </si>
  <si>
    <t>Clay_C</t>
  </si>
  <si>
    <t>Em38</t>
  </si>
  <si>
    <t>CEC</t>
  </si>
  <si>
    <t>NO3_0_24</t>
  </si>
  <si>
    <t>NO3_0_36</t>
  </si>
  <si>
    <t>NO3_0_48</t>
  </si>
  <si>
    <t>NO3_36_48</t>
  </si>
  <si>
    <t>NO3_48_60</t>
  </si>
  <si>
    <t>NO3_60_72</t>
  </si>
  <si>
    <t>sedLnt_ac</t>
  </si>
  <si>
    <t>pcnt_Lnt</t>
  </si>
  <si>
    <t>Lint_ac</t>
  </si>
  <si>
    <t>Sedkg20ft</t>
  </si>
  <si>
    <t>pcnt_seed</t>
  </si>
  <si>
    <t>Seed_ac</t>
  </si>
  <si>
    <t>N_rateac</t>
  </si>
  <si>
    <t>Pdro_Lnt_ac</t>
  </si>
  <si>
    <t>Stem_g_bag</t>
  </si>
  <si>
    <t>NH4ppm_A</t>
  </si>
  <si>
    <t>NH4ppm_B</t>
  </si>
  <si>
    <t>NH4ppm_C</t>
  </si>
  <si>
    <t>NH4ppm_D</t>
  </si>
  <si>
    <t>NH4ppm_E</t>
  </si>
  <si>
    <t>NH4ppm_F</t>
  </si>
  <si>
    <t>NH4_0_24</t>
  </si>
  <si>
    <t>NH4_0_36</t>
  </si>
  <si>
    <t>NH4_0_48</t>
  </si>
  <si>
    <t>NH4_36_48</t>
  </si>
  <si>
    <t>NH4_48_60</t>
  </si>
  <si>
    <t>NH4_60_72</t>
  </si>
  <si>
    <t>NO3_36_72</t>
  </si>
  <si>
    <t>1.3 STB</t>
  </si>
  <si>
    <t>Zero</t>
  </si>
  <si>
    <t>Re_1.3 STB</t>
  </si>
  <si>
    <t>Re_1 STB</t>
  </si>
  <si>
    <t>STB</t>
  </si>
  <si>
    <t>Kind Of Sample</t>
  </si>
  <si>
    <t>Lab No</t>
  </si>
  <si>
    <t>Cust No</t>
  </si>
  <si>
    <t>Name</t>
  </si>
  <si>
    <t>Company</t>
  </si>
  <si>
    <t>Address 1</t>
  </si>
  <si>
    <t>City</t>
  </si>
  <si>
    <t>State</t>
  </si>
  <si>
    <t>Zip</t>
  </si>
  <si>
    <t>Grower</t>
  </si>
  <si>
    <t>Field ID</t>
  </si>
  <si>
    <t>Sample ID</t>
  </si>
  <si>
    <t>Date Recd</t>
  </si>
  <si>
    <t>Date Rept</t>
  </si>
  <si>
    <t>B Depth</t>
  </si>
  <si>
    <t>E Depth</t>
  </si>
  <si>
    <t>Past Crop</t>
  </si>
  <si>
    <t>1:1 Soil pH</t>
  </si>
  <si>
    <t>WDRF Buffer pH</t>
  </si>
  <si>
    <t>1:1 S Salts mmho/cm</t>
  </si>
  <si>
    <t>Excess Lime</t>
  </si>
  <si>
    <t>Texture No</t>
  </si>
  <si>
    <t>Organic Matter LOI %</t>
  </si>
  <si>
    <t>Nitrate-N ppm N</t>
  </si>
  <si>
    <t>lbs N/A</t>
  </si>
  <si>
    <t>Potassium ppm K</t>
  </si>
  <si>
    <t>Sulfate-S ppm S</t>
  </si>
  <si>
    <t>Zinc ppm Zn</t>
  </si>
  <si>
    <t>Iron ppm Fe</t>
  </si>
  <si>
    <t>Manganese ppm Mn</t>
  </si>
  <si>
    <t>Copper ppm Cu</t>
  </si>
  <si>
    <t>Calcium ppm Ca</t>
  </si>
  <si>
    <t>Magnesium ppm Mg</t>
  </si>
  <si>
    <t>Sodium ppm Na</t>
  </si>
  <si>
    <t>CEC/Sum of Cations me/100g</t>
  </si>
  <si>
    <t>%H Sat</t>
  </si>
  <si>
    <t>%K Sat</t>
  </si>
  <si>
    <t>%Ca Sat</t>
  </si>
  <si>
    <t>%Mg Sat</t>
  </si>
  <si>
    <t>%Na Sat</t>
  </si>
  <si>
    <t>Mehlich P-III ppm P</t>
  </si>
  <si>
    <t>S</t>
  </si>
  <si>
    <t>BRONSON DR KEVIN</t>
  </si>
  <si>
    <t>USDA-ARS</t>
  </si>
  <si>
    <t>21881 N CARDON LN</t>
  </si>
  <si>
    <t>MARICOPA</t>
  </si>
  <si>
    <t>AZ</t>
  </si>
  <si>
    <t>DR KEVIN BRONSON</t>
  </si>
  <si>
    <t>A</t>
  </si>
  <si>
    <t>All Other Crops</t>
  </si>
  <si>
    <t>HIGH</t>
  </si>
  <si>
    <t>B</t>
  </si>
  <si>
    <t>C</t>
  </si>
  <si>
    <t>F13 5</t>
  </si>
  <si>
    <t>LOW</t>
  </si>
  <si>
    <t>F13 10</t>
  </si>
  <si>
    <t>NONE</t>
  </si>
  <si>
    <t>F13 15</t>
  </si>
  <si>
    <t>F13 20</t>
  </si>
  <si>
    <t>F13 25</t>
  </si>
  <si>
    <t>F13 30</t>
  </si>
  <si>
    <t>F13 43</t>
  </si>
  <si>
    <t>F13 45</t>
  </si>
  <si>
    <t>F13 49</t>
  </si>
  <si>
    <t>NO3ppm_0_12</t>
  </si>
  <si>
    <t>NO3ppm_12_24</t>
  </si>
  <si>
    <t>NO3ppm_24_36</t>
  </si>
  <si>
    <t>NO3ppm_36_48</t>
  </si>
  <si>
    <t>NO3ppm_48_60</t>
  </si>
  <si>
    <t>NO3ppm_60_72</t>
  </si>
  <si>
    <t>NH4_36_72</t>
  </si>
  <si>
    <t>Pass_no</t>
  </si>
  <si>
    <t>Plot</t>
  </si>
  <si>
    <t>r800_153</t>
  </si>
  <si>
    <t>r730_153</t>
  </si>
  <si>
    <t>r670_153</t>
  </si>
  <si>
    <t>r590_153</t>
  </si>
  <si>
    <t>r530_153</t>
  </si>
  <si>
    <t>r550_153</t>
  </si>
  <si>
    <t>NVA800_153</t>
  </si>
  <si>
    <t>NVR800_153</t>
  </si>
  <si>
    <t>NDARE_153</t>
  </si>
  <si>
    <t>NDRRE_153</t>
  </si>
  <si>
    <t>NDRE_153</t>
  </si>
  <si>
    <t>NVG800_153</t>
  </si>
  <si>
    <t>PRI_153</t>
  </si>
  <si>
    <t>CI800_153</t>
  </si>
  <si>
    <t>CCCI_153</t>
  </si>
  <si>
    <t>CCCIA_153</t>
  </si>
  <si>
    <t>DATT_153</t>
  </si>
  <si>
    <t>DATTA_153</t>
  </si>
  <si>
    <t>GPA_UAN_05_27</t>
  </si>
  <si>
    <t>GPA_UAN_06_17</t>
  </si>
  <si>
    <t>r800_175</t>
  </si>
  <si>
    <t>r730_175</t>
  </si>
  <si>
    <t>r670_175</t>
  </si>
  <si>
    <t>r590_175</t>
  </si>
  <si>
    <t>r530_175</t>
  </si>
  <si>
    <t>r550_175</t>
  </si>
  <si>
    <t>NVA800_175</t>
  </si>
  <si>
    <t>NVR800_175</t>
  </si>
  <si>
    <t>NDARE_175</t>
  </si>
  <si>
    <t>NDRRE_175</t>
  </si>
  <si>
    <t>NDRE_175</t>
  </si>
  <si>
    <t>NVG800_175</t>
  </si>
  <si>
    <t>PRI_175</t>
  </si>
  <si>
    <t>CI800_175</t>
  </si>
  <si>
    <t>CCCI_175</t>
  </si>
  <si>
    <t>CCCIA_175</t>
  </si>
  <si>
    <t>DATT_175</t>
  </si>
  <si>
    <t>DATTA_175</t>
  </si>
  <si>
    <t>Ht_MaxBotix_bed_cm_188</t>
  </si>
  <si>
    <t>SPAD_181</t>
  </si>
  <si>
    <t>SPAD_161</t>
  </si>
  <si>
    <t>Ht_cm_fur_181</t>
  </si>
  <si>
    <t>Ht_cm_bed_181</t>
  </si>
  <si>
    <t>Ht_cm_fur_167</t>
  </si>
  <si>
    <t>Ht_cm_bed_167</t>
  </si>
  <si>
    <t>Ht_cm_bed_162</t>
  </si>
  <si>
    <t>Ht_cm_fur_162</t>
  </si>
  <si>
    <t>GPA_UAN_07_07</t>
  </si>
  <si>
    <t>Pet_161</t>
  </si>
  <si>
    <t>Ht_MaxBotix_bed_cm_203</t>
  </si>
  <si>
    <t>Ht_MaxBotix_bed_cm_196</t>
  </si>
  <si>
    <t>Ht_MaxBotix_bed_cm_209</t>
  </si>
  <si>
    <t>Ht_MaxBotix_bed_cm_210</t>
  </si>
  <si>
    <t>Pet_202</t>
  </si>
  <si>
    <t>Pet_216</t>
  </si>
  <si>
    <t>Ht_MaxBotix_bed_cm_217</t>
  </si>
  <si>
    <t>FOB_TDM_kgha</t>
  </si>
  <si>
    <t>Delin_seed</t>
  </si>
  <si>
    <t>leftover</t>
  </si>
  <si>
    <t>Lintwt</t>
  </si>
  <si>
    <t>SedLnt_kg17ft</t>
  </si>
  <si>
    <t>2-row_har_length_ft</t>
  </si>
  <si>
    <t>Lint_ac_adj</t>
  </si>
  <si>
    <t>Lntkg20ft</t>
  </si>
  <si>
    <t>Sedkg20ft-tare</t>
  </si>
  <si>
    <t>Pdro_Sedlnt_ac_72pts</t>
  </si>
  <si>
    <t>Pdro_Sedlnt_ac_120ft</t>
  </si>
  <si>
    <t>Pdro_Lnt_ac_120</t>
  </si>
  <si>
    <t>lat</t>
  </si>
  <si>
    <t>lon</t>
  </si>
  <si>
    <t>Pdro_Lnt_ac_adj_to_ours</t>
  </si>
  <si>
    <t>LeafN_161</t>
  </si>
  <si>
    <t>LeafN_181</t>
  </si>
  <si>
    <t>LeafN_202</t>
  </si>
  <si>
    <t>LeafN_216</t>
  </si>
  <si>
    <t>Nraha_188</t>
  </si>
  <si>
    <t>NO3_0_72</t>
  </si>
  <si>
    <t>Seed_reweigh_g</t>
  </si>
  <si>
    <t>Seed_ac2</t>
  </si>
  <si>
    <t>Sand_A_acid</t>
  </si>
  <si>
    <t>Silt_A_acid</t>
  </si>
  <si>
    <t>Clay_A_acid</t>
  </si>
  <si>
    <t>NovA</t>
  </si>
  <si>
    <t>NovB</t>
  </si>
  <si>
    <t>NovC</t>
  </si>
  <si>
    <t>Meh3_ppm_05_2015</t>
  </si>
  <si>
    <t>r800_166</t>
  </si>
  <si>
    <t>r730_166</t>
  </si>
  <si>
    <t>r670_166</t>
  </si>
  <si>
    <t>r590_166</t>
  </si>
  <si>
    <t>r530_166</t>
  </si>
  <si>
    <t>r550_166</t>
  </si>
  <si>
    <t>NVA800_166</t>
  </si>
  <si>
    <t>NVR800_166</t>
  </si>
  <si>
    <t>NDARE_166</t>
  </si>
  <si>
    <t>NDRRE_166</t>
  </si>
  <si>
    <t>NDRE_166</t>
  </si>
  <si>
    <t>NVG800_166</t>
  </si>
  <si>
    <t>PRI_166</t>
  </si>
  <si>
    <t>CI800_166</t>
  </si>
  <si>
    <t>CCCI_166</t>
  </si>
  <si>
    <t>CCCIA_166</t>
  </si>
  <si>
    <t>DATT_166</t>
  </si>
  <si>
    <t>DATTA_166</t>
  </si>
  <si>
    <t>Ht_cm_bed_153</t>
  </si>
  <si>
    <t>Ht_cm_fur_153</t>
  </si>
  <si>
    <t>.</t>
  </si>
  <si>
    <t>CC&amp;Honey_bed_cm_166</t>
  </si>
  <si>
    <t>CC&amp;Honey_fur_cm_166</t>
  </si>
  <si>
    <t>SPAD_167</t>
  </si>
  <si>
    <t>r800_141</t>
  </si>
  <si>
    <t>r730_141</t>
  </si>
  <si>
    <t>CC&amp;Honey_bed_cm_141</t>
  </si>
  <si>
    <t>roll_141</t>
  </si>
  <si>
    <t>pitch_141</t>
  </si>
  <si>
    <t>yaw_141</t>
  </si>
  <si>
    <t>TargTemp_nadir_141</t>
  </si>
  <si>
    <t>Honey_cm_141</t>
  </si>
  <si>
    <t>DATTA_141</t>
  </si>
  <si>
    <t>r800_148</t>
  </si>
  <si>
    <t>r730_148</t>
  </si>
  <si>
    <t>NVA800_148</t>
  </si>
  <si>
    <t>NVR800_148</t>
  </si>
  <si>
    <t>roll_148</t>
  </si>
  <si>
    <t>CC&amp;Honey_bed_cm_148</t>
  </si>
  <si>
    <t>CC&amp;Honey_fur_cm_148</t>
  </si>
  <si>
    <t>Honey_plt_ht_cm_153</t>
  </si>
  <si>
    <t>r800_159</t>
  </si>
  <si>
    <t>r730_159</t>
  </si>
  <si>
    <t>NVA800_159</t>
  </si>
  <si>
    <t>NVR800_159</t>
  </si>
  <si>
    <t>Honey_plt_ht_cm_159</t>
  </si>
  <si>
    <t>SPAD_173</t>
  </si>
  <si>
    <t>Ht_cm_bed_173</t>
  </si>
  <si>
    <t>Ht_cm_fur_173</t>
  </si>
  <si>
    <t>CC&amp;Honey_bed_cm_175</t>
  </si>
  <si>
    <t>CC&amp;Honey_fur_cm_175</t>
  </si>
  <si>
    <t>Honey_plt_ht_cm_175</t>
  </si>
  <si>
    <t>Honey_plt_ht_cm_166</t>
  </si>
  <si>
    <t>Pet_167</t>
  </si>
  <si>
    <t>r800_180</t>
  </si>
  <si>
    <t>r730_180</t>
  </si>
  <si>
    <t>Honey_plt_ht_cm_180</t>
  </si>
  <si>
    <t>MaxBotixcm_180</t>
  </si>
  <si>
    <t>Honey_cm_180</t>
  </si>
  <si>
    <t>TargTemp_nadir_180</t>
  </si>
  <si>
    <t>yaw_180</t>
  </si>
  <si>
    <t>pitch_180</t>
  </si>
  <si>
    <t>roll_180</t>
  </si>
  <si>
    <t>Max_plt_ht_cm_180</t>
  </si>
  <si>
    <t>Pet_181</t>
  </si>
  <si>
    <t>Pet_173</t>
  </si>
  <si>
    <t>NVA800_180</t>
  </si>
  <si>
    <t>TargTemp_30o_180</t>
  </si>
  <si>
    <t>NDRE_180</t>
  </si>
  <si>
    <t>Honey_plt_ht_cm_141</t>
  </si>
  <si>
    <t>CC&amp;Honey_fur_cm_141</t>
  </si>
  <si>
    <t>TargTemp_30o_141</t>
  </si>
  <si>
    <t>CC&amp;Honey_fur_cm_159</t>
  </si>
  <si>
    <t>CC&amp;Honey_bed_cm_159</t>
  </si>
  <si>
    <t>roll_159</t>
  </si>
  <si>
    <t>roll_166</t>
  </si>
  <si>
    <t>pitch_166</t>
  </si>
  <si>
    <t>yaw_166</t>
  </si>
  <si>
    <t>TargTemp_30o_166</t>
  </si>
  <si>
    <t>TargTemp_nadir_166</t>
  </si>
  <si>
    <t>TargTemp_30o_175</t>
  </si>
  <si>
    <t>TargTemp_nadir_175</t>
  </si>
  <si>
    <t>yaw_159</t>
  </si>
  <si>
    <t>TargTemp_nadir_159</t>
  </si>
  <si>
    <t>TargTemp_30o_159</t>
  </si>
  <si>
    <t>CC&amp;Honey_fur_cm_153</t>
  </si>
  <si>
    <t>roll_153</t>
  </si>
  <si>
    <t>pitch_153</t>
  </si>
  <si>
    <t>yaw_153</t>
  </si>
  <si>
    <t>TargTemp_nadir_153</t>
  </si>
  <si>
    <t>TargTemp_30o_153</t>
  </si>
  <si>
    <t>Honey_cm_153</t>
  </si>
  <si>
    <t>TargTemp_30o_148</t>
  </si>
  <si>
    <t>TargTemp_nadir_148</t>
  </si>
  <si>
    <t>pitch_148</t>
  </si>
  <si>
    <t>yaw_148</t>
  </si>
  <si>
    <t>NVA800_141</t>
  </si>
  <si>
    <t>CC&amp;Honey_bed_cm_153</t>
  </si>
  <si>
    <t>r670_141</t>
  </si>
  <si>
    <t>r590_141</t>
  </si>
  <si>
    <t>r530_141</t>
  </si>
  <si>
    <t>r550_141</t>
  </si>
  <si>
    <t>NVR800_141</t>
  </si>
  <si>
    <t>NDARE_141</t>
  </si>
  <si>
    <t>NDRRE_141</t>
  </si>
  <si>
    <t>NDRE_141</t>
  </si>
  <si>
    <t>NVG800_141</t>
  </si>
  <si>
    <t>PRI_141</t>
  </si>
  <si>
    <t>CI800_141</t>
  </si>
  <si>
    <t>CCCI_141</t>
  </si>
  <si>
    <t>CCCIA_141</t>
  </si>
  <si>
    <t>DATT_141</t>
  </si>
  <si>
    <t>r670_148</t>
  </si>
  <si>
    <t>r590_148</t>
  </si>
  <si>
    <t>r530_148</t>
  </si>
  <si>
    <t>r550_148</t>
  </si>
  <si>
    <t>NDARE_148</t>
  </si>
  <si>
    <t>NDRRE_148</t>
  </si>
  <si>
    <t>NDRE_148</t>
  </si>
  <si>
    <t>NVG800_148</t>
  </si>
  <si>
    <t>PRI_148</t>
  </si>
  <si>
    <t>CI800_148</t>
  </si>
  <si>
    <t>CCCI_148</t>
  </si>
  <si>
    <t>CCCIA_148</t>
  </si>
  <si>
    <t>DATT_148</t>
  </si>
  <si>
    <t>DATTA_148</t>
  </si>
  <si>
    <t>r670_159</t>
  </si>
  <si>
    <t>r590_159</t>
  </si>
  <si>
    <t>r530_159</t>
  </si>
  <si>
    <t>r550_159</t>
  </si>
  <si>
    <t>NDARE_159</t>
  </si>
  <si>
    <t>NDRRE_159</t>
  </si>
  <si>
    <t>NDRE_159</t>
  </si>
  <si>
    <t>NVG800_159</t>
  </si>
  <si>
    <t>PRI_159</t>
  </si>
  <si>
    <t>CI800_159</t>
  </si>
  <si>
    <t>CCCI_159</t>
  </si>
  <si>
    <t>CCCIA_159</t>
  </si>
  <si>
    <t>DATT_159</t>
  </si>
  <si>
    <t>DATTA_159</t>
  </si>
  <si>
    <t>Honey_cm_159</t>
  </si>
  <si>
    <t>pitch_159</t>
  </si>
  <si>
    <t>Honey_cm_166</t>
  </si>
  <si>
    <t>Honey_cm_175</t>
  </si>
  <si>
    <t>r670_180</t>
  </si>
  <si>
    <t>r590_180</t>
  </si>
  <si>
    <t>r530_180</t>
  </si>
  <si>
    <t>r550_180</t>
  </si>
  <si>
    <t>NVR800_180</t>
  </si>
  <si>
    <t>NDARE_180</t>
  </si>
  <si>
    <t>NDRRE_180</t>
  </si>
  <si>
    <t>NVG800_180</t>
  </si>
  <si>
    <t>PRI_180</t>
  </si>
  <si>
    <t>CI800_180</t>
  </si>
  <si>
    <t>CCCI_180</t>
  </si>
  <si>
    <t>CCCIA_180</t>
  </si>
  <si>
    <t>DATT_180</t>
  </si>
  <si>
    <t>DATTA_180</t>
  </si>
  <si>
    <t>CC&amp;Honey_bed_cm_180</t>
  </si>
  <si>
    <t>CC&amp;Honey_fur_cm_180</t>
  </si>
  <si>
    <t>NVG2_180</t>
  </si>
  <si>
    <t>NVG2_175</t>
  </si>
  <si>
    <t>NVG2_153</t>
  </si>
  <si>
    <t>NVG2_159</t>
  </si>
  <si>
    <t>NVG2_166</t>
  </si>
  <si>
    <t>NVG2_141</t>
  </si>
  <si>
    <t>r800_188</t>
  </si>
  <si>
    <t>r730_188</t>
  </si>
  <si>
    <t>NVA800_188</t>
  </si>
  <si>
    <t>NVR800_188</t>
  </si>
  <si>
    <t>NDRE_188</t>
  </si>
  <si>
    <t>Max_plt_ht_cm_188</t>
  </si>
  <si>
    <t>Honey_plt_ht_cm_188</t>
  </si>
  <si>
    <t>r670_188</t>
  </si>
  <si>
    <t>r590_188</t>
  </si>
  <si>
    <t>r530_188</t>
  </si>
  <si>
    <t>r550_188</t>
  </si>
  <si>
    <t>NDARE_188</t>
  </si>
  <si>
    <t>NDRRE_188</t>
  </si>
  <si>
    <t>NVG800_188</t>
  </si>
  <si>
    <t>NVG2_188</t>
  </si>
  <si>
    <t>PRI_188</t>
  </si>
  <si>
    <t>CI800_188</t>
  </si>
  <si>
    <t>CCCI_188</t>
  </si>
  <si>
    <t>CCCIA_188</t>
  </si>
  <si>
    <t>DATT_188</t>
  </si>
  <si>
    <t>DATTA_188</t>
  </si>
  <si>
    <t>Honey_cm_188</t>
  </si>
  <si>
    <t>TargTemp_30o_188</t>
  </si>
  <si>
    <t>TargTemp_nadir_188</t>
  </si>
  <si>
    <t>yaw_188</t>
  </si>
  <si>
    <t>pitch_188</t>
  </si>
  <si>
    <t>roll_188</t>
  </si>
  <si>
    <t>MaxBotixcm_188</t>
  </si>
  <si>
    <t>CC&amp;Honey_bed_cm_188</t>
  </si>
  <si>
    <t>CC&amp;Honey_fur_cm_188</t>
  </si>
  <si>
    <t>SPAD_187</t>
  </si>
  <si>
    <t>Ht_cm_fur_187</t>
  </si>
  <si>
    <t>Ht_cm_bed_187</t>
  </si>
  <si>
    <t>Ht_cm_bed_194</t>
  </si>
  <si>
    <t>Ht_cm_fur_194</t>
  </si>
  <si>
    <t>Ht_cm_bed_201</t>
  </si>
  <si>
    <t>Ht_cm_fur_201</t>
  </si>
  <si>
    <t>SPAD_195</t>
  </si>
  <si>
    <t>SPAD_202</t>
  </si>
  <si>
    <t>Pet_187</t>
  </si>
  <si>
    <t>SPAD_208</t>
  </si>
  <si>
    <t>Ht_cm_bed_208</t>
  </si>
  <si>
    <t>Ht_cm_fur_208</t>
  </si>
  <si>
    <t>Pet_195</t>
  </si>
  <si>
    <t>r800_194</t>
  </si>
  <si>
    <t>r730_194</t>
  </si>
  <si>
    <t>NVA800_194</t>
  </si>
  <si>
    <t>NVR800_194</t>
  </si>
  <si>
    <t>r670_194</t>
  </si>
  <si>
    <t>r590_194</t>
  </si>
  <si>
    <t>r530_194</t>
  </si>
  <si>
    <t>r550_194</t>
  </si>
  <si>
    <t>Max_plt_ht_cm_194</t>
  </si>
  <si>
    <t>r800_203</t>
  </si>
  <si>
    <t>r730_203</t>
  </si>
  <si>
    <t>r670_203</t>
  </si>
  <si>
    <t>r590_203</t>
  </si>
  <si>
    <t>r530_203</t>
  </si>
  <si>
    <t>r550_203</t>
  </si>
  <si>
    <t>NVA800_203</t>
  </si>
  <si>
    <t>NVR800_203</t>
  </si>
  <si>
    <t>NDARE_203</t>
  </si>
  <si>
    <t>NDRRE_203</t>
  </si>
  <si>
    <t>NDRE_203</t>
  </si>
  <si>
    <t>NVG800_203</t>
  </si>
  <si>
    <t>NVG2_203</t>
  </si>
  <si>
    <t>PRI_203</t>
  </si>
  <si>
    <t>CI800_203</t>
  </si>
  <si>
    <t>CCCI_203</t>
  </si>
  <si>
    <t>CCCIA_203</t>
  </si>
  <si>
    <t>DATT_203</t>
  </si>
  <si>
    <t>DATTA_203</t>
  </si>
  <si>
    <t>NDARE_194</t>
  </si>
  <si>
    <t>NDRRE_194</t>
  </si>
  <si>
    <t>NDRE_194</t>
  </si>
  <si>
    <t>NVG800_194</t>
  </si>
  <si>
    <t>NVG2_194</t>
  </si>
  <si>
    <t>PRI_194</t>
  </si>
  <si>
    <t>CI800_194</t>
  </si>
  <si>
    <t>CCCI_194</t>
  </si>
  <si>
    <t>CCCIA_194</t>
  </si>
  <si>
    <t>DATT_194</t>
  </si>
  <si>
    <t>DATTA_194</t>
  </si>
  <si>
    <t>Honey_cm_194</t>
  </si>
  <si>
    <t>TargTemp_30o_194</t>
  </si>
  <si>
    <t>TargTemp_nadir_194</t>
  </si>
  <si>
    <t>MaxBotixcm_194</t>
  </si>
  <si>
    <t>CC&amp;Honey_bed_cm_194</t>
  </si>
  <si>
    <t>CC&amp;Honey_fur_cm_194</t>
  </si>
  <si>
    <t>Honey_plt_ht_cm_194</t>
  </si>
  <si>
    <t>LeafN_167</t>
  </si>
  <si>
    <t>LeafN_173</t>
  </si>
  <si>
    <t>r800_209</t>
  </si>
  <si>
    <t>r730_209</t>
  </si>
  <si>
    <t>r670_209</t>
  </si>
  <si>
    <t>r590_209</t>
  </si>
  <si>
    <t>r530_209</t>
  </si>
  <si>
    <t>r550_209</t>
  </si>
  <si>
    <t>NVA800_209</t>
  </si>
  <si>
    <t>NVR800_209</t>
  </si>
  <si>
    <t>NDARE_209</t>
  </si>
  <si>
    <t>NDRRE_209</t>
  </si>
  <si>
    <t>NDRE_209</t>
  </si>
  <si>
    <t>NVG800_209</t>
  </si>
  <si>
    <t>NVG2_209</t>
  </si>
  <si>
    <t>PRI_209</t>
  </si>
  <si>
    <t>CI800_209</t>
  </si>
  <si>
    <t>CCCI_209</t>
  </si>
  <si>
    <t>CCCIA_209</t>
  </si>
  <si>
    <t>DATT_209</t>
  </si>
  <si>
    <t>DATTA_209</t>
  </si>
  <si>
    <t>Honey_cm_209</t>
  </si>
  <si>
    <t>TargTemp_30o_209</t>
  </si>
  <si>
    <t>TargTemp_nadir_209</t>
  </si>
  <si>
    <t>yaw_209</t>
  </si>
  <si>
    <t>pitch_209</t>
  </si>
  <si>
    <t>roll_209</t>
  </si>
  <si>
    <t>MaxBotixcm_209</t>
  </si>
  <si>
    <t>CC&amp;Honey_bed_cm_209</t>
  </si>
  <si>
    <t>Honey_plt_ht_cm_209</t>
  </si>
  <si>
    <t>Max_plt_ht_cm_209</t>
  </si>
  <si>
    <t>NVG2_148</t>
  </si>
  <si>
    <t>Nraha_161</t>
  </si>
  <si>
    <t>Nraha_175</t>
  </si>
  <si>
    <t>LeafN_187</t>
  </si>
  <si>
    <t>LeafN_195</t>
  </si>
  <si>
    <t>LeafN_208</t>
  </si>
  <si>
    <t>r800_217</t>
  </si>
  <si>
    <t>r730_217</t>
  </si>
  <si>
    <t>r670_217</t>
  </si>
  <si>
    <t>r590_217</t>
  </si>
  <si>
    <t>r530_217</t>
  </si>
  <si>
    <t>r550_217</t>
  </si>
  <si>
    <t>NVA800_217</t>
  </si>
  <si>
    <t>NVR800_217</t>
  </si>
  <si>
    <t>NDARE_217</t>
  </si>
  <si>
    <t>NDRRE_217</t>
  </si>
  <si>
    <t>NDRE_217</t>
  </si>
  <si>
    <t>NVG800_217</t>
  </si>
  <si>
    <t>NVG2_217</t>
  </si>
  <si>
    <t>PRI_217</t>
  </si>
  <si>
    <t>CI800_217</t>
  </si>
  <si>
    <t>CCCI_217</t>
  </si>
  <si>
    <t>CCCIA_217</t>
  </si>
  <si>
    <t>DATT_217</t>
  </si>
  <si>
    <t>DATTA_217</t>
  </si>
  <si>
    <t>Honey_cm_217</t>
  </si>
  <si>
    <t>TargTemp_30o_217</t>
  </si>
  <si>
    <t>TargTemp_nadir_217</t>
  </si>
  <si>
    <t>yaw_217</t>
  </si>
  <si>
    <t>pitch_217</t>
  </si>
  <si>
    <t>roll_217</t>
  </si>
  <si>
    <t>MaxBotixcm_217</t>
  </si>
  <si>
    <t>Ht_cm_bed_215</t>
  </si>
  <si>
    <t>Ht_cm_fur_215</t>
  </si>
  <si>
    <t>SPAD_216</t>
  </si>
  <si>
    <t>Max_plt_ht_cm_217</t>
  </si>
  <si>
    <t>Honey_plt_ht_cm_217</t>
  </si>
  <si>
    <t>r800_229</t>
  </si>
  <si>
    <t>Max_plt_ht_cm_229</t>
  </si>
  <si>
    <t>Honey_plt_ht_cm_229</t>
  </si>
  <si>
    <t>CC&amp;Honey_bed_cm_229</t>
  </si>
  <si>
    <t>MaxBotixcm_229</t>
  </si>
  <si>
    <t>CC&amp;Honey_bed_cm_217</t>
  </si>
  <si>
    <t>roll_229</t>
  </si>
  <si>
    <t>pitch_229</t>
  </si>
  <si>
    <t>yaw_229</t>
  </si>
  <si>
    <t>TargTemp_nadir_229</t>
  </si>
  <si>
    <t>TargTemp_30o_229</t>
  </si>
  <si>
    <t>Honey_cm_229</t>
  </si>
  <si>
    <t>DATTA_229</t>
  </si>
  <si>
    <t>DATT_229</t>
  </si>
  <si>
    <t>CCCIA_229</t>
  </si>
  <si>
    <t>CCCI_229</t>
  </si>
  <si>
    <t>CI800_229</t>
  </si>
  <si>
    <t>PRI_229</t>
  </si>
  <si>
    <t>NVG2_229</t>
  </si>
  <si>
    <t>NVG800_229</t>
  </si>
  <si>
    <t>NDRE_229</t>
  </si>
  <si>
    <t>NDRRE_229</t>
  </si>
  <si>
    <t>NDARE_229</t>
  </si>
  <si>
    <t>NVR800_229</t>
  </si>
  <si>
    <t>NVA800_229</t>
  </si>
  <si>
    <t>r550_229</t>
  </si>
  <si>
    <t>r530_229</t>
  </si>
  <si>
    <t>r590_229</t>
  </si>
  <si>
    <t>r670_229</t>
  </si>
  <si>
    <t>r730_229</t>
  </si>
  <si>
    <t>lnt_g_229</t>
  </si>
  <si>
    <t>lvs_g_229</t>
  </si>
  <si>
    <t>Bur_g_229</t>
  </si>
  <si>
    <t>Bol_ct_229</t>
  </si>
  <si>
    <t>stm_ct_229</t>
  </si>
  <si>
    <t>Burha229</t>
  </si>
  <si>
    <t>lvsha229</t>
  </si>
  <si>
    <t>lntha229</t>
  </si>
  <si>
    <t>lintac_229</t>
  </si>
  <si>
    <t>stmha229</t>
  </si>
  <si>
    <t>Sdltha229</t>
  </si>
  <si>
    <t>Sedha229</t>
  </si>
  <si>
    <t>Sed_g_229</t>
  </si>
  <si>
    <t>Sdlntg_229</t>
  </si>
  <si>
    <t>stm_g_229</t>
  </si>
  <si>
    <t>Pet_208</t>
  </si>
  <si>
    <t>June_23_NH4Nkgha</t>
  </si>
  <si>
    <t>June_23_NO3Nkgha</t>
  </si>
  <si>
    <t>July_7_NH4Nkgha</t>
  </si>
  <si>
    <t>July_7_NO3Nkgha</t>
  </si>
  <si>
    <t>July_14_NH4Nkgha</t>
  </si>
  <si>
    <t>July_14_NO3Nkgha</t>
  </si>
  <si>
    <t>drySed_g_229</t>
  </si>
  <si>
    <t>drylnt_g_229</t>
  </si>
  <si>
    <t xml:space="preserve">Mehlich_P_IIIppm_2014_Spring </t>
  </si>
  <si>
    <t>Meh3_ppm_05_2015_wards</t>
  </si>
  <si>
    <t>lvsN_229</t>
  </si>
  <si>
    <t>lvsNha229</t>
  </si>
  <si>
    <t>STMN_229</t>
  </si>
  <si>
    <t>STMNha229</t>
  </si>
  <si>
    <t>BurN_229</t>
  </si>
  <si>
    <t>BurNha229</t>
  </si>
  <si>
    <t>SedNha229</t>
  </si>
  <si>
    <t>TNUha229</t>
  </si>
  <si>
    <t>TNUac229</t>
  </si>
  <si>
    <t>Seedlnt_bag_kg</t>
  </si>
  <si>
    <t>Em38_orig</t>
  </si>
  <si>
    <t>Dec_NO3ppm_0_12</t>
  </si>
  <si>
    <t>Dec_NO3ppm_12_24</t>
  </si>
  <si>
    <t>Dec_NO3ppm_24_36</t>
  </si>
  <si>
    <t>Dec_NO3ppm_36_48</t>
  </si>
  <si>
    <t>Dec_NO3ppm_48_60</t>
  </si>
  <si>
    <t>Dec_NO3ppm_60_72</t>
  </si>
  <si>
    <t>Dec_NO3_0_24</t>
  </si>
  <si>
    <t>Dec_NO3_0_36</t>
  </si>
  <si>
    <t>Dec_NO3_0_48</t>
  </si>
  <si>
    <t>Dec_NO3_0_72</t>
  </si>
  <si>
    <t>Dec_NO3_36_48</t>
  </si>
  <si>
    <t>Dec_NO3_48_60</t>
  </si>
  <si>
    <t>Dec_NO3_60_72</t>
  </si>
  <si>
    <t>Dec_NO3_36_72</t>
  </si>
  <si>
    <t>Dec_NO3ppm_72_84</t>
  </si>
  <si>
    <t>MIC</t>
  </si>
  <si>
    <t>UHM</t>
  </si>
  <si>
    <t>UI</t>
  </si>
  <si>
    <t>STR</t>
  </si>
  <si>
    <t>ELO</t>
  </si>
  <si>
    <t>SFCper</t>
  </si>
  <si>
    <t>MTCI_229</t>
  </si>
  <si>
    <t>CIRE_229</t>
  </si>
  <si>
    <t>MTCI_141</t>
  </si>
  <si>
    <t>CIRE_141</t>
  </si>
  <si>
    <t>MTCI_148</t>
  </si>
  <si>
    <t>CIRE_148</t>
  </si>
  <si>
    <t>MTCI_153</t>
  </si>
  <si>
    <t>CIRE_153</t>
  </si>
  <si>
    <t>MTCI_159</t>
  </si>
  <si>
    <t>CIRE_159</t>
  </si>
  <si>
    <t>MTCI_166</t>
  </si>
  <si>
    <t>CIRE_166</t>
  </si>
  <si>
    <t>MTCI_175</t>
  </si>
  <si>
    <t>CIRE_175</t>
  </si>
  <si>
    <t>MTCI_180</t>
  </si>
  <si>
    <t>CIRE_180</t>
  </si>
  <si>
    <t>MTCI_188</t>
  </si>
  <si>
    <t>CIRE_188</t>
  </si>
  <si>
    <t>MTCI_194</t>
  </si>
  <si>
    <t>CIRE_194</t>
  </si>
  <si>
    <t>MTCI_209</t>
  </si>
  <si>
    <t>CIRE_209</t>
  </si>
  <si>
    <t>MTCI_203</t>
  </si>
  <si>
    <t>CIRE_203</t>
  </si>
  <si>
    <t>MTCI_217</t>
  </si>
  <si>
    <t>CIRE_217</t>
  </si>
  <si>
    <t>RE2</t>
  </si>
  <si>
    <t>Wards_D_NO3_ppm</t>
  </si>
  <si>
    <t>Airtemp_229</t>
  </si>
  <si>
    <t>Airtemp_217</t>
  </si>
  <si>
    <t>Airtemp_209</t>
  </si>
  <si>
    <t>Airtemp_188</t>
  </si>
  <si>
    <t>Airtemp_194</t>
  </si>
  <si>
    <t>AirTemp_180</t>
  </si>
  <si>
    <t>Airtemp_159</t>
  </si>
  <si>
    <t>Airtemp_153</t>
  </si>
  <si>
    <t>Airtemp_148</t>
  </si>
  <si>
    <t>Airtemp__141</t>
  </si>
  <si>
    <t>Airtemp_175</t>
  </si>
  <si>
    <t>Targtemp_air_188</t>
  </si>
  <si>
    <t>SedN_Ward_229</t>
  </si>
  <si>
    <t>SedN_Leco_229</t>
  </si>
  <si>
    <t>Ratio</t>
  </si>
  <si>
    <t>SeedN_New_Leco_method</t>
  </si>
  <si>
    <t>FH_Seed_FOB_ratio</t>
  </si>
  <si>
    <t>SeedN_ac</t>
  </si>
  <si>
    <t>SedN_Ward</t>
  </si>
  <si>
    <t>SeedN_ha</t>
  </si>
  <si>
    <t>Dec_NO3ppm_36_48_factored_NH4_by_7</t>
  </si>
  <si>
    <t>Dec_NO3ppm_48_60_div_by_4</t>
  </si>
  <si>
    <t>Seed_wt_40_g</t>
  </si>
  <si>
    <t>N_hapersplit</t>
  </si>
  <si>
    <t>Location point ascribed to a plot transect or sub-plot area of analysis</t>
  </si>
  <si>
    <t>Number of experimental plot</t>
  </si>
  <si>
    <t>Nitrogen application treatment alpha code</t>
  </si>
  <si>
    <t>Nitrogen application treatment number</t>
  </si>
  <si>
    <t>Experimental replication or block number</t>
  </si>
  <si>
    <t>UTM meters east in WGS84</t>
  </si>
  <si>
    <t>UTM meters north in WGS84</t>
  </si>
  <si>
    <t>% sand in the 0-30 cm soil zone</t>
  </si>
  <si>
    <t>% silt in the 0-30 cm soil zone</t>
  </si>
  <si>
    <t>% clay in the 0-30 cm soil zone</t>
  </si>
  <si>
    <t>Soil pH in 0-30 cm soil (1:1 soil:water)</t>
  </si>
  <si>
    <t>Soluble salts in 0-30 cm soil (1:1 soil:water)</t>
  </si>
  <si>
    <t>extractable K in ppm in 0-30 cm soil</t>
  </si>
  <si>
    <t>extractable Zn in ppm in 0-30 cm soil</t>
  </si>
  <si>
    <t>extractable Ca in ppm in 0-30 cm soil</t>
  </si>
  <si>
    <t>extractable Mg in ppm in 0-30 cm soil</t>
  </si>
  <si>
    <t>extractable Na in ppm in 0-30 cm soil</t>
  </si>
  <si>
    <t>Saturation is percent of CEC of in the 0-30 cm soil</t>
  </si>
  <si>
    <t>Saturation is percent of CEC of in in 0-30 cm soil</t>
  </si>
  <si>
    <t>Mehlich-3 extractable P in 0-30 cm soil</t>
  </si>
  <si>
    <t>lb NO3-N/ac per 0-24 inches soil profile or 0-60 cm</t>
  </si>
  <si>
    <t>lb NO3-N/ac per 0-36 inches</t>
  </si>
  <si>
    <t>lb NO3-N/ac per 0-48 inches</t>
  </si>
  <si>
    <t>lb NO3-N/ac per 36-48 inches</t>
  </si>
  <si>
    <t>lb NO3-N/ac per 48-60 inches</t>
  </si>
  <si>
    <t>lb NO3-N/ac per 60-72 inches</t>
  </si>
  <si>
    <t>calculated VI on DOY</t>
  </si>
  <si>
    <t>Proximal platfrom sampling path or transect count across the field</t>
  </si>
  <si>
    <t>Nitrogen fertilizer rate applied per hectare</t>
  </si>
  <si>
    <t>Nitrogen fertilizer rate applied per hectare per split</t>
  </si>
  <si>
    <t>Nitrogen fertilizer rate applied per acre</t>
  </si>
  <si>
    <t>Nitrogen fertilizer rate applied per hectare on DOY 161</t>
  </si>
  <si>
    <t>Nitrogen fertilizer rate applied per hectare on DOY 175</t>
  </si>
  <si>
    <t>Nitrogen fertilizer rate applied per hectare on DOY 188</t>
  </si>
  <si>
    <t>Latitude in decimal degrees</t>
  </si>
  <si>
    <t>Longitude in decimal degrees</t>
  </si>
  <si>
    <t>extractable S in ppm in 0-30 cm soil</t>
  </si>
  <si>
    <t>extractable Fe in ppm in 0-30 cm soil</t>
  </si>
  <si>
    <t>extractable Mn in ppm in 0-30 cm soil</t>
  </si>
  <si>
    <t>extractable Cu in ppm in 0-30 cm soil</t>
  </si>
  <si>
    <t>loss on ignition</t>
  </si>
  <si>
    <t>pounds of nitrogen per acre</t>
  </si>
  <si>
    <t>parts per million of nitrate</t>
  </si>
  <si>
    <t>Soil lime indication</t>
  </si>
  <si>
    <t>Soil texture number</t>
  </si>
  <si>
    <t>mg/kg 1 M KCL-extractable NO3-N in 0 to 12 inches of soil</t>
  </si>
  <si>
    <t>mg/kg 1 M KCL-extractable NO3-N in 12 to 24 inches of soil</t>
  </si>
  <si>
    <t>mg/kg 1 M KCL-extractable NO3-N in 36 to 48 inches of soil</t>
  </si>
  <si>
    <t>mg/kg 1 M KCL-extractable NO3-N in 48 to 60 inches of soil</t>
  </si>
  <si>
    <t>mg/kg 1 M KCL-extractable NO3-N in 60 to 72 inches of soil</t>
  </si>
  <si>
    <t>mg/kg 1 M KCL-extractable NO3-N in 24 to 36 inches of soil</t>
  </si>
  <si>
    <t>lb NO3-N/ac per 36-72 inches</t>
  </si>
  <si>
    <t>lb NO3-N/ac per 0-72 inches</t>
  </si>
  <si>
    <t>% sand in the 0-30 cm soil zone (soil acidified)</t>
  </si>
  <si>
    <t>% silt in the 0-30 cm soil zone (soil acidified)</t>
  </si>
  <si>
    <t>% clay in the 0-30 cm soil zone (soil acidified)</t>
  </si>
  <si>
    <t>Raw number was signed, conductivity in millisiemens per square meter (mS/m)</t>
  </si>
  <si>
    <t>Apparent electrical conductivity, ECa, uS/cm</t>
  </si>
  <si>
    <t>Weak acid soil extraction procedure, in ppm</t>
  </si>
  <si>
    <t>Cation ion exchange in 0-30 cm in mmol/kg</t>
  </si>
  <si>
    <t>Ammonium ion ppm in the 0-30cm soil zone</t>
  </si>
  <si>
    <t>Ammonium ion ppm in the 30-60cm soil zone</t>
  </si>
  <si>
    <t>Ammonium ion ppm in the 60-90cm soil zone</t>
  </si>
  <si>
    <t>Ammonium ion ppm in the 90-120cm soil zone</t>
  </si>
  <si>
    <t>Ammonium ion ppm in the 120-150cm soil zone</t>
  </si>
  <si>
    <t>Ammonium ion ppm in the 150-180cm soil zone</t>
  </si>
  <si>
    <t>Ammonium in the top 24 inches of soil</t>
  </si>
  <si>
    <t>Ammonium in the top 36 inches of soil</t>
  </si>
  <si>
    <t>Ammonium in the top 48 inches of soil</t>
  </si>
  <si>
    <t>Ammonium in the top 36 to 48 inches of soil</t>
  </si>
  <si>
    <t>Ammonium in the top 48 to 60 inches of soil</t>
  </si>
  <si>
    <t>Ammonium in the top 60 to 72 inches of soil</t>
  </si>
  <si>
    <t>Ammonium in the top 36 to 72 inches of soil</t>
  </si>
  <si>
    <t>Nitrate parts per million in the 0 to 12 inches of soil</t>
  </si>
  <si>
    <t>Nitrate parts per million in the 12 to 24 inches of soil</t>
  </si>
  <si>
    <t>Nitrate parts per million in the 24 to 36 inches of soil</t>
  </si>
  <si>
    <t>Nitrate parts per million in the 36 to 48 inches of soil</t>
  </si>
  <si>
    <t>Nitrate ppm in the 36 to 48 inches of soil</t>
  </si>
  <si>
    <t>Nitrate ppm in the 48 to 60 inches of soil</t>
  </si>
  <si>
    <t>Nitrate ppm in the 72 to 84 inches of soil</t>
  </si>
  <si>
    <t>Nitrate ppm in the 0 to 24 inches of soil</t>
  </si>
  <si>
    <t>Nitrate ppm in the 0 to 36 inches of soil</t>
  </si>
  <si>
    <t>Nitrate ppm in the 0 to 48 inches of soil</t>
  </si>
  <si>
    <t>Nitrate ppm in the 0 to 72 inches of soil</t>
  </si>
  <si>
    <t>Nitrogen in the A soil horizon</t>
  </si>
  <si>
    <t>Nitrogen in the B soil horizon</t>
  </si>
  <si>
    <t>Nitrogen in the C soil horizon</t>
  </si>
  <si>
    <t>Nitrate as fertilizer applied in kg/ha</t>
  </si>
  <si>
    <t>Ammonium as fertilzer applied in kg/ha</t>
  </si>
  <si>
    <t>Gallons per Acre of isotopic N applied on date</t>
  </si>
  <si>
    <t>Height of plant canopy from soil bed on day of year</t>
  </si>
  <si>
    <t>Height of plant canopy from soil furrow on day of year</t>
  </si>
  <si>
    <t>Distance to soil bed from max ultrasonic sensor in cm on DOY</t>
  </si>
  <si>
    <t>502 leaf meter - Uddling et al., 2007 - result on DOY</t>
  </si>
  <si>
    <t>Leaf nitrogen on day of year</t>
  </si>
  <si>
    <t>Petiole sample on day of year</t>
  </si>
  <si>
    <t>leaf weight in grams on DOY</t>
  </si>
  <si>
    <t>stem count on DOY</t>
  </si>
  <si>
    <t>stem grams including the bag</t>
  </si>
  <si>
    <t>stem grams weight</t>
  </si>
  <si>
    <t>Boll count on DOY</t>
  </si>
  <si>
    <t>Burr weight in grams</t>
  </si>
  <si>
    <t>Dry seed weight in grams</t>
  </si>
  <si>
    <t>Seed lint in grams</t>
  </si>
  <si>
    <t>Dry lint in grams</t>
  </si>
  <si>
    <t>Seed grams</t>
  </si>
  <si>
    <t>lint per hectare</t>
  </si>
  <si>
    <t>lint in grams</t>
  </si>
  <si>
    <t>lint per acre</t>
  </si>
  <si>
    <t>leaves per hectare</t>
  </si>
  <si>
    <t>stems per hectare</t>
  </si>
  <si>
    <t>burr per hectare</t>
  </si>
  <si>
    <t>seed lint per hectare</t>
  </si>
  <si>
    <t>full open boll total dry matter</t>
  </si>
  <si>
    <t>seed weight per hectare on DOY</t>
  </si>
  <si>
    <t>delinted seed weight</t>
  </si>
  <si>
    <t>residual</t>
  </si>
  <si>
    <t>lint weight</t>
  </si>
  <si>
    <t>leaf nitrogen on day of year</t>
  </si>
  <si>
    <t>leaf nitrogen per hectare on day of year</t>
  </si>
  <si>
    <t>stem nitrogen on day of year</t>
  </si>
  <si>
    <t>stem nitrogen per hectare on day of year</t>
  </si>
  <si>
    <t>Burr nitrogen on day of year</t>
  </si>
  <si>
    <t>Burr nitrogen per hectare on day of year</t>
  </si>
  <si>
    <t>Seed nitrogen from Ward's laboratory</t>
  </si>
  <si>
    <t>Woodruff buffer pH</t>
  </si>
  <si>
    <t>Weight in grams of forty seeds</t>
  </si>
  <si>
    <t>Seed nitrogen per acre</t>
  </si>
  <si>
    <t>Seed nitrogen per hectare</t>
  </si>
  <si>
    <t>Seeds per acre</t>
  </si>
  <si>
    <t>percent seed of the weight</t>
  </si>
  <si>
    <t>Seed nitrogen from LECO technology</t>
  </si>
  <si>
    <t>Seed nitrogen from second method LECO</t>
  </si>
  <si>
    <t>ratio of result divergence</t>
  </si>
  <si>
    <t>Seed nitrogen per hectare on day of year</t>
  </si>
  <si>
    <t>Seed lint and bag in kg of the small area</t>
  </si>
  <si>
    <t>Seed lint in kg of small 17' area</t>
  </si>
  <si>
    <t>Seed lint per acre projection</t>
  </si>
  <si>
    <t>lint in kg of 20' area</t>
  </si>
  <si>
    <t>percent lint</t>
  </si>
  <si>
    <t>lint per acre adjusted value</t>
  </si>
  <si>
    <t>Seed lint per acre via 120' areas - Pedro Andrade-Sanchez</t>
  </si>
  <si>
    <t>Seed lint per acre via 72 sample points - Pedro Andrade-Sanchez</t>
  </si>
  <si>
    <t>Lint per acre projection - Pedro Andrade-Sanchez</t>
  </si>
  <si>
    <t>adjusted lint per acre - Pedro Andrade-Sanchez</t>
  </si>
  <si>
    <t>Lint per acre via 120' areas - Pedro Andrade-Sanchez</t>
  </si>
  <si>
    <t>seed weight in kg for 20' section</t>
  </si>
  <si>
    <t>seed weight in kg for 20' section with bag</t>
  </si>
  <si>
    <t>seed re-weigh in grams</t>
  </si>
  <si>
    <t>full height seed full open boll ratio</t>
  </si>
  <si>
    <t>Honeywell ultrasonic sensor plant height in cm</t>
  </si>
  <si>
    <t>distance in cm from furrow to the CC and Honey sensors</t>
  </si>
  <si>
    <t>distance in cm from bed to the CC and Honey sensors</t>
  </si>
  <si>
    <t>Rig pitch forward or back in degrees on DOY</t>
  </si>
  <si>
    <t>Rig roll side to side in degrees on DOY</t>
  </si>
  <si>
    <t>Rig oritation heading in degrees on DOY</t>
  </si>
  <si>
    <t>Nadir view IRT target temperature in C on DOY</t>
  </si>
  <si>
    <t>Forward 30 degrees off nadir view IRT target temperature in C on DOY</t>
  </si>
  <si>
    <t>Honeywell ultrasonic displacement from sensor to target in cm</t>
  </si>
  <si>
    <t>Ambient aspirated shield TC based air temperature in C</t>
  </si>
  <si>
    <t>raw NIR CC detector return on DOY</t>
  </si>
  <si>
    <t>raw RedEdge CC detector return on DOY</t>
  </si>
  <si>
    <t>raw Red CC detector return on DOY</t>
  </si>
  <si>
    <t>raw Amber CC detector return on DOY</t>
  </si>
  <si>
    <t>raw Green (more Blue) CC detector return on DOY</t>
  </si>
  <si>
    <t>raw Green CC detector return on DOY</t>
  </si>
  <si>
    <t>Rig yaw</t>
  </si>
  <si>
    <t>Rig pitch</t>
  </si>
  <si>
    <t>Rig roll</t>
  </si>
  <si>
    <t>MaxBotix ultrasonic sensor plant height in cm</t>
  </si>
  <si>
    <t>Maxbotix ultrasonic displacement from sensor to target in cm</t>
  </si>
  <si>
    <t>Ambient aspirated air temperature sampled at the IRT sensor height, above the canopy</t>
  </si>
  <si>
    <t>Average Rig Yaw on DOY</t>
  </si>
  <si>
    <t>Average Rig Pitch on DOY</t>
  </si>
  <si>
    <t>Average Rig Roll on DOY</t>
  </si>
  <si>
    <t>Variable</t>
  </si>
  <si>
    <t>Description</t>
  </si>
  <si>
    <t>Microbiologically influenced corrosion</t>
  </si>
  <si>
    <t>Soil thermal resistivity</t>
  </si>
  <si>
    <t>soil test result parameter</t>
  </si>
  <si>
    <t>soil test result parameter percent</t>
  </si>
  <si>
    <t>% sand in 30-60 cm soil</t>
  </si>
  <si>
    <t>% silt in 30-60 cm soil</t>
  </si>
  <si>
    <t>% clay in 30-60 cm soil</t>
  </si>
  <si>
    <t>Ward's laboratory nitrate ppm</t>
  </si>
  <si>
    <t>Loss on ignition method 400 degrees C</t>
  </si>
  <si>
    <t>Mehlich-3 extractable P in 0-30 cm soil from Wards lab</t>
  </si>
  <si>
    <t>toal nitrogen uptake per acre on day of year</t>
  </si>
  <si>
    <t>total nitrogen uptake per hectare on day of year</t>
  </si>
  <si>
    <t>two crop row harvest length in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</si>
</sst>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0"/>
  </numFmts>
  <fonts count="29" x14ac:knownFonts="1">
    <font>
      <sz val="11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1844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" applyNumberFormat="0" applyFon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31" borderId="1" applyNumberFormat="0" applyFont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6" fillId="41" borderId="0" applyNumberFormat="0" applyBorder="0" applyAlignment="0" applyProtection="0"/>
    <xf numFmtId="0" fontId="16" fillId="42" borderId="2" applyNumberFormat="0" applyAlignment="0" applyProtection="0"/>
    <xf numFmtId="0" fontId="17" fillId="43" borderId="3" applyNumberFormat="0" applyAlignment="0" applyProtection="0"/>
    <xf numFmtId="0" fontId="18" fillId="0" borderId="0" applyNumberFormat="0" applyFill="0" applyBorder="0" applyAlignment="0" applyProtection="0"/>
    <xf numFmtId="0" fontId="9" fillId="4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1" fillId="45" borderId="2" applyNumberFormat="0" applyAlignment="0" applyProtection="0"/>
    <xf numFmtId="0" fontId="12" fillId="46" borderId="0" applyNumberFormat="0" applyBorder="0" applyAlignment="0" applyProtection="0"/>
    <xf numFmtId="0" fontId="22" fillId="4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" fillId="0" borderId="0"/>
    <xf numFmtId="0" fontId="26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/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" fontId="0" fillId="0" borderId="0" xfId="0" applyNumberFormat="1"/>
    <xf numFmtId="165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0" xfId="0" applyFont="1"/>
    <xf numFmtId="0" fontId="0" fillId="47" borderId="0" xfId="0" applyFill="1" applyBorder="1"/>
    <xf numFmtId="0" fontId="0" fillId="0" borderId="0" xfId="0" applyAlignment="1">
      <alignment horizontal="left"/>
    </xf>
    <xf numFmtId="0" fontId="24" fillId="0" borderId="0" xfId="0" applyFont="1"/>
    <xf numFmtId="165" fontId="25" fillId="0" borderId="0" xfId="0" applyNumberFormat="1" applyFont="1" applyAlignment="1"/>
    <xf numFmtId="2" fontId="25" fillId="0" borderId="0" xfId="0" applyNumberFormat="1" applyFont="1" applyAlignment="1"/>
    <xf numFmtId="164" fontId="28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167" fontId="25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18439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5" fillId="0" borderId="0" xfId="18439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</cellXfs>
  <cellStyles count="18440">
    <cellStyle name="20% - Accent1" xfId="6" builtinId="30" customBuiltin="1"/>
    <cellStyle name="20% - Accent1 10" xfId="20"/>
    <cellStyle name="20% - Accent1 10 10" xfId="21"/>
    <cellStyle name="20% - Accent1 10 11" xfId="22"/>
    <cellStyle name="20% - Accent1 10 2" xfId="23"/>
    <cellStyle name="20% - Accent1 10 3" xfId="24"/>
    <cellStyle name="20% - Accent1 10 4" xfId="25"/>
    <cellStyle name="20% - Accent1 10 5" xfId="26"/>
    <cellStyle name="20% - Accent1 10 6" xfId="27"/>
    <cellStyle name="20% - Accent1 10 7" xfId="28"/>
    <cellStyle name="20% - Accent1 10 8" xfId="29"/>
    <cellStyle name="20% - Accent1 10 9" xfId="30"/>
    <cellStyle name="20% - Accent1 11" xfId="31"/>
    <cellStyle name="20% - Accent1 12" xfId="32"/>
    <cellStyle name="20% - Accent1 13" xfId="33"/>
    <cellStyle name="20% - Accent1 14" xfId="34"/>
    <cellStyle name="20% - Accent1 15" xfId="35"/>
    <cellStyle name="20% - Accent1 16" xfId="36"/>
    <cellStyle name="20% - Accent1 16 2" xfId="37"/>
    <cellStyle name="20% - Accent1 16 3" xfId="38"/>
    <cellStyle name="20% - Accent1 17" xfId="39"/>
    <cellStyle name="20% - Accent1 17 2" xfId="40"/>
    <cellStyle name="20% - Accent1 17 3" xfId="41"/>
    <cellStyle name="20% - Accent1 18" xfId="42"/>
    <cellStyle name="20% - Accent1 18 2" xfId="43"/>
    <cellStyle name="20% - Accent1 18 3" xfId="44"/>
    <cellStyle name="20% - Accent1 19" xfId="45"/>
    <cellStyle name="20% - Accent1 19 2" xfId="46"/>
    <cellStyle name="20% - Accent1 19 3" xfId="47"/>
    <cellStyle name="20% - Accent1 2" xfId="48"/>
    <cellStyle name="20% - Accent1 2 10" xfId="49"/>
    <cellStyle name="20% - Accent1 2 11" xfId="50"/>
    <cellStyle name="20% - Accent1 2 12" xfId="51"/>
    <cellStyle name="20% - Accent1 2 13" xfId="52"/>
    <cellStyle name="20% - Accent1 2 14" xfId="53"/>
    <cellStyle name="20% - Accent1 2 15" xfId="54"/>
    <cellStyle name="20% - Accent1 2 16" xfId="55"/>
    <cellStyle name="20% - Accent1 2 17" xfId="56"/>
    <cellStyle name="20% - Accent1 2 18" xfId="57"/>
    <cellStyle name="20% - Accent1 2 19" xfId="58"/>
    <cellStyle name="20% - Accent1 2 2" xfId="59"/>
    <cellStyle name="20% - Accent1 2 20" xfId="60"/>
    <cellStyle name="20% - Accent1 2 21" xfId="61"/>
    <cellStyle name="20% - Accent1 2 22" xfId="62"/>
    <cellStyle name="20% - Accent1 2 23" xfId="63"/>
    <cellStyle name="20% - Accent1 2 24" xfId="64"/>
    <cellStyle name="20% - Accent1 2 25" xfId="65"/>
    <cellStyle name="20% - Accent1 2 26" xfId="66"/>
    <cellStyle name="20% - Accent1 2 27" xfId="67"/>
    <cellStyle name="20% - Accent1 2 28" xfId="68"/>
    <cellStyle name="20% - Accent1 2 29" xfId="69"/>
    <cellStyle name="20% - Accent1 2 3" xfId="70"/>
    <cellStyle name="20% - Accent1 2 30" xfId="71"/>
    <cellStyle name="20% - Accent1 2 31" xfId="72"/>
    <cellStyle name="20% - Accent1 2 32" xfId="73"/>
    <cellStyle name="20% - Accent1 2 33" xfId="74"/>
    <cellStyle name="20% - Accent1 2 34" xfId="75"/>
    <cellStyle name="20% - Accent1 2 35" xfId="76"/>
    <cellStyle name="20% - Accent1 2 4" xfId="77"/>
    <cellStyle name="20% - Accent1 2 5" xfId="78"/>
    <cellStyle name="20% - Accent1 2 6" xfId="79"/>
    <cellStyle name="20% - Accent1 2 7" xfId="80"/>
    <cellStyle name="20% - Accent1 2 8" xfId="81"/>
    <cellStyle name="20% - Accent1 2 8 10" xfId="82"/>
    <cellStyle name="20% - Accent1 2 8 11" xfId="83"/>
    <cellStyle name="20% - Accent1 2 8 2" xfId="84"/>
    <cellStyle name="20% - Accent1 2 8 2 2" xfId="85"/>
    <cellStyle name="20% - Accent1 2 8 2 3" xfId="86"/>
    <cellStyle name="20% - Accent1 2 8 2 4" xfId="87"/>
    <cellStyle name="20% - Accent1 2 8 2 5" xfId="88"/>
    <cellStyle name="20% - Accent1 2 8 3" xfId="89"/>
    <cellStyle name="20% - Accent1 2 8 3 2" xfId="90"/>
    <cellStyle name="20% - Accent1 2 8 3 3" xfId="91"/>
    <cellStyle name="20% - Accent1 2 8 3 4" xfId="92"/>
    <cellStyle name="20% - Accent1 2 8 3 5" xfId="93"/>
    <cellStyle name="20% - Accent1 2 8 4" xfId="94"/>
    <cellStyle name="20% - Accent1 2 8 5" xfId="95"/>
    <cellStyle name="20% - Accent1 2 8 6" xfId="96"/>
    <cellStyle name="20% - Accent1 2 8 7" xfId="97"/>
    <cellStyle name="20% - Accent1 2 8 8" xfId="98"/>
    <cellStyle name="20% - Accent1 2 8 9" xfId="99"/>
    <cellStyle name="20% - Accent1 2 9" xfId="100"/>
    <cellStyle name="20% - Accent1 2 9 2" xfId="101"/>
    <cellStyle name="20% - Accent1 20" xfId="102"/>
    <cellStyle name="20% - Accent1 20 2" xfId="103"/>
    <cellStyle name="20% - Accent1 20 3" xfId="104"/>
    <cellStyle name="20% - Accent1 21" xfId="105"/>
    <cellStyle name="20% - Accent1 21 2" xfId="106"/>
    <cellStyle name="20% - Accent1 21 3" xfId="107"/>
    <cellStyle name="20% - Accent1 22" xfId="108"/>
    <cellStyle name="20% - Accent1 22 2" xfId="109"/>
    <cellStyle name="20% - Accent1 22 3" xfId="110"/>
    <cellStyle name="20% - Accent1 23" xfId="111"/>
    <cellStyle name="20% - Accent1 23 2" xfId="112"/>
    <cellStyle name="20% - Accent1 23 3" xfId="113"/>
    <cellStyle name="20% - Accent1 24" xfId="114"/>
    <cellStyle name="20% - Accent1 24 2" xfId="115"/>
    <cellStyle name="20% - Accent1 24 3" xfId="116"/>
    <cellStyle name="20% - Accent1 25" xfId="117"/>
    <cellStyle name="20% - Accent1 25 2" xfId="118"/>
    <cellStyle name="20% - Accent1 25 3" xfId="119"/>
    <cellStyle name="20% - Accent1 26" xfId="120"/>
    <cellStyle name="20% - Accent1 26 2" xfId="121"/>
    <cellStyle name="20% - Accent1 26 3" xfId="122"/>
    <cellStyle name="20% - Accent1 27" xfId="123"/>
    <cellStyle name="20% - Accent1 27 2" xfId="124"/>
    <cellStyle name="20% - Accent1 27 3" xfId="125"/>
    <cellStyle name="20% - Accent1 28" xfId="126"/>
    <cellStyle name="20% - Accent1 28 2" xfId="127"/>
    <cellStyle name="20% - Accent1 28 3" xfId="128"/>
    <cellStyle name="20% - Accent1 29" xfId="129"/>
    <cellStyle name="20% - Accent1 29 2" xfId="130"/>
    <cellStyle name="20% - Accent1 29 3" xfId="131"/>
    <cellStyle name="20% - Accent1 3" xfId="132"/>
    <cellStyle name="20% - Accent1 3 10" xfId="133"/>
    <cellStyle name="20% - Accent1 3 11" xfId="134"/>
    <cellStyle name="20% - Accent1 3 12" xfId="135"/>
    <cellStyle name="20% - Accent1 3 13" xfId="136"/>
    <cellStyle name="20% - Accent1 3 14" xfId="137"/>
    <cellStyle name="20% - Accent1 3 15" xfId="138"/>
    <cellStyle name="20% - Accent1 3 16" xfId="139"/>
    <cellStyle name="20% - Accent1 3 17" xfId="140"/>
    <cellStyle name="20% - Accent1 3 18" xfId="141"/>
    <cellStyle name="20% - Accent1 3 19" xfId="142"/>
    <cellStyle name="20% - Accent1 3 2" xfId="143"/>
    <cellStyle name="20% - Accent1 3 20" xfId="144"/>
    <cellStyle name="20% - Accent1 3 21" xfId="145"/>
    <cellStyle name="20% - Accent1 3 22" xfId="146"/>
    <cellStyle name="20% - Accent1 3 23" xfId="147"/>
    <cellStyle name="20% - Accent1 3 24" xfId="148"/>
    <cellStyle name="20% - Accent1 3 25" xfId="149"/>
    <cellStyle name="20% - Accent1 3 26" xfId="150"/>
    <cellStyle name="20% - Accent1 3 27" xfId="151"/>
    <cellStyle name="20% - Accent1 3 28" xfId="152"/>
    <cellStyle name="20% - Accent1 3 29" xfId="153"/>
    <cellStyle name="20% - Accent1 3 3" xfId="154"/>
    <cellStyle name="20% - Accent1 3 30" xfId="155"/>
    <cellStyle name="20% - Accent1 3 4" xfId="156"/>
    <cellStyle name="20% - Accent1 3 5" xfId="157"/>
    <cellStyle name="20% - Accent1 3 6" xfId="158"/>
    <cellStyle name="20% - Accent1 3 7" xfId="159"/>
    <cellStyle name="20% - Accent1 3 8" xfId="160"/>
    <cellStyle name="20% - Accent1 3 9" xfId="161"/>
    <cellStyle name="20% - Accent1 30" xfId="162"/>
    <cellStyle name="20% - Accent1 30 2" xfId="163"/>
    <cellStyle name="20% - Accent1 30 3" xfId="164"/>
    <cellStyle name="20% - Accent1 31" xfId="165"/>
    <cellStyle name="20% - Accent1 31 2" xfId="166"/>
    <cellStyle name="20% - Accent1 31 3" xfId="167"/>
    <cellStyle name="20% - Accent1 32" xfId="168"/>
    <cellStyle name="20% - Accent1 32 2" xfId="169"/>
    <cellStyle name="20% - Accent1 32 3" xfId="170"/>
    <cellStyle name="20% - Accent1 33" xfId="171"/>
    <cellStyle name="20% - Accent1 33 2" xfId="172"/>
    <cellStyle name="20% - Accent1 33 3" xfId="173"/>
    <cellStyle name="20% - Accent1 34" xfId="174"/>
    <cellStyle name="20% - Accent1 34 2" xfId="175"/>
    <cellStyle name="20% - Accent1 34 3" xfId="176"/>
    <cellStyle name="20% - Accent1 35" xfId="177"/>
    <cellStyle name="20% - Accent1 35 2" xfId="178"/>
    <cellStyle name="20% - Accent1 35 3" xfId="179"/>
    <cellStyle name="20% - Accent1 36" xfId="180"/>
    <cellStyle name="20% - Accent1 36 2" xfId="181"/>
    <cellStyle name="20% - Accent1 36 3" xfId="182"/>
    <cellStyle name="20% - Accent1 37" xfId="183"/>
    <cellStyle name="20% - Accent1 37 2" xfId="184"/>
    <cellStyle name="20% - Accent1 37 3" xfId="185"/>
    <cellStyle name="20% - Accent1 38" xfId="186"/>
    <cellStyle name="20% - Accent1 38 2" xfId="187"/>
    <cellStyle name="20% - Accent1 38 3" xfId="188"/>
    <cellStyle name="20% - Accent1 39" xfId="189"/>
    <cellStyle name="20% - Accent1 39 2" xfId="190"/>
    <cellStyle name="20% - Accent1 39 3" xfId="191"/>
    <cellStyle name="20% - Accent1 4" xfId="192"/>
    <cellStyle name="20% - Accent1 4 10" xfId="193"/>
    <cellStyle name="20% - Accent1 4 11" xfId="194"/>
    <cellStyle name="20% - Accent1 4 12" xfId="195"/>
    <cellStyle name="20% - Accent1 4 13" xfId="196"/>
    <cellStyle name="20% - Accent1 4 14" xfId="197"/>
    <cellStyle name="20% - Accent1 4 15" xfId="198"/>
    <cellStyle name="20% - Accent1 4 16" xfId="199"/>
    <cellStyle name="20% - Accent1 4 17" xfId="200"/>
    <cellStyle name="20% - Accent1 4 18" xfId="201"/>
    <cellStyle name="20% - Accent1 4 19" xfId="202"/>
    <cellStyle name="20% - Accent1 4 2" xfId="203"/>
    <cellStyle name="20% - Accent1 4 20" xfId="204"/>
    <cellStyle name="20% - Accent1 4 21" xfId="205"/>
    <cellStyle name="20% - Accent1 4 22" xfId="206"/>
    <cellStyle name="20% - Accent1 4 23" xfId="207"/>
    <cellStyle name="20% - Accent1 4 24" xfId="208"/>
    <cellStyle name="20% - Accent1 4 25" xfId="209"/>
    <cellStyle name="20% - Accent1 4 26" xfId="210"/>
    <cellStyle name="20% - Accent1 4 27" xfId="211"/>
    <cellStyle name="20% - Accent1 4 28" xfId="212"/>
    <cellStyle name="20% - Accent1 4 29" xfId="213"/>
    <cellStyle name="20% - Accent1 4 3" xfId="214"/>
    <cellStyle name="20% - Accent1 4 30" xfId="215"/>
    <cellStyle name="20% - Accent1 4 4" xfId="216"/>
    <cellStyle name="20% - Accent1 4 5" xfId="217"/>
    <cellStyle name="20% - Accent1 4 6" xfId="218"/>
    <cellStyle name="20% - Accent1 4 7" xfId="219"/>
    <cellStyle name="20% - Accent1 4 8" xfId="220"/>
    <cellStyle name="20% - Accent1 4 9" xfId="221"/>
    <cellStyle name="20% - Accent1 40" xfId="222"/>
    <cellStyle name="20% - Accent1 40 2" xfId="223"/>
    <cellStyle name="20% - Accent1 40 3" xfId="224"/>
    <cellStyle name="20% - Accent1 41" xfId="225"/>
    <cellStyle name="20% - Accent1 41 2" xfId="226"/>
    <cellStyle name="20% - Accent1 41 3" xfId="227"/>
    <cellStyle name="20% - Accent1 42" xfId="228"/>
    <cellStyle name="20% - Accent1 42 2" xfId="229"/>
    <cellStyle name="20% - Accent1 42 3" xfId="230"/>
    <cellStyle name="20% - Accent1 43" xfId="231"/>
    <cellStyle name="20% - Accent1 43 2" xfId="232"/>
    <cellStyle name="20% - Accent1 43 3" xfId="233"/>
    <cellStyle name="20% - Accent1 44" xfId="234"/>
    <cellStyle name="20% - Accent1 44 2" xfId="235"/>
    <cellStyle name="20% - Accent1 44 3" xfId="236"/>
    <cellStyle name="20% - Accent1 45" xfId="237"/>
    <cellStyle name="20% - Accent1 45 2" xfId="238"/>
    <cellStyle name="20% - Accent1 45 3" xfId="239"/>
    <cellStyle name="20% - Accent1 46" xfId="240"/>
    <cellStyle name="20% - Accent1 46 2" xfId="241"/>
    <cellStyle name="20% - Accent1 46 3" xfId="242"/>
    <cellStyle name="20% - Accent1 47" xfId="243"/>
    <cellStyle name="20% - Accent1 48" xfId="244"/>
    <cellStyle name="20% - Accent1 49" xfId="245"/>
    <cellStyle name="20% - Accent1 5" xfId="246"/>
    <cellStyle name="20% - Accent1 5 10" xfId="247"/>
    <cellStyle name="20% - Accent1 5 11" xfId="248"/>
    <cellStyle name="20% - Accent1 5 12" xfId="249"/>
    <cellStyle name="20% - Accent1 5 13" xfId="250"/>
    <cellStyle name="20% - Accent1 5 14" xfId="251"/>
    <cellStyle name="20% - Accent1 5 15" xfId="252"/>
    <cellStyle name="20% - Accent1 5 16" xfId="253"/>
    <cellStyle name="20% - Accent1 5 2" xfId="254"/>
    <cellStyle name="20% - Accent1 5 3" xfId="255"/>
    <cellStyle name="20% - Accent1 5 4" xfId="256"/>
    <cellStyle name="20% - Accent1 5 5" xfId="257"/>
    <cellStyle name="20% - Accent1 5 6" xfId="258"/>
    <cellStyle name="20% - Accent1 5 7" xfId="259"/>
    <cellStyle name="20% - Accent1 5 8" xfId="260"/>
    <cellStyle name="20% - Accent1 5 9" xfId="261"/>
    <cellStyle name="20% - Accent1 50" xfId="262"/>
    <cellStyle name="20% - Accent1 51" xfId="263"/>
    <cellStyle name="20% - Accent1 52" xfId="264"/>
    <cellStyle name="20% - Accent1 53" xfId="265"/>
    <cellStyle name="20% - Accent1 54" xfId="266"/>
    <cellStyle name="20% - Accent1 55" xfId="267"/>
    <cellStyle name="20% - Accent1 56" xfId="268"/>
    <cellStyle name="20% - Accent1 57" xfId="269"/>
    <cellStyle name="20% - Accent1 58" xfId="270"/>
    <cellStyle name="20% - Accent1 59" xfId="271"/>
    <cellStyle name="20% - Accent1 6" xfId="272"/>
    <cellStyle name="20% - Accent1 6 10" xfId="273"/>
    <cellStyle name="20% - Accent1 6 11" xfId="274"/>
    <cellStyle name="20% - Accent1 6 2" xfId="275"/>
    <cellStyle name="20% - Accent1 6 3" xfId="276"/>
    <cellStyle name="20% - Accent1 6 4" xfId="277"/>
    <cellStyle name="20% - Accent1 6 5" xfId="278"/>
    <cellStyle name="20% - Accent1 6 6" xfId="279"/>
    <cellStyle name="20% - Accent1 6 7" xfId="280"/>
    <cellStyle name="20% - Accent1 6 8" xfId="281"/>
    <cellStyle name="20% - Accent1 6 9" xfId="282"/>
    <cellStyle name="20% - Accent1 60" xfId="283"/>
    <cellStyle name="20% - Accent1 61" xfId="284"/>
    <cellStyle name="20% - Accent1 62" xfId="285"/>
    <cellStyle name="20% - Accent1 63" xfId="286"/>
    <cellStyle name="20% - Accent1 7" xfId="287"/>
    <cellStyle name="20% - Accent1 7 10" xfId="288"/>
    <cellStyle name="20% - Accent1 7 11" xfId="289"/>
    <cellStyle name="20% - Accent1 7 2" xfId="290"/>
    <cellStyle name="20% - Accent1 7 3" xfId="291"/>
    <cellStyle name="20% - Accent1 7 4" xfId="292"/>
    <cellStyle name="20% - Accent1 7 5" xfId="293"/>
    <cellStyle name="20% - Accent1 7 6" xfId="294"/>
    <cellStyle name="20% - Accent1 7 7" xfId="295"/>
    <cellStyle name="20% - Accent1 7 8" xfId="296"/>
    <cellStyle name="20% - Accent1 7 9" xfId="297"/>
    <cellStyle name="20% - Accent1 8" xfId="298"/>
    <cellStyle name="20% - Accent1 8 10" xfId="299"/>
    <cellStyle name="20% - Accent1 8 11" xfId="300"/>
    <cellStyle name="20% - Accent1 8 2" xfId="301"/>
    <cellStyle name="20% - Accent1 8 3" xfId="302"/>
    <cellStyle name="20% - Accent1 8 4" xfId="303"/>
    <cellStyle name="20% - Accent1 8 5" xfId="304"/>
    <cellStyle name="20% - Accent1 8 6" xfId="305"/>
    <cellStyle name="20% - Accent1 8 7" xfId="306"/>
    <cellStyle name="20% - Accent1 8 8" xfId="307"/>
    <cellStyle name="20% - Accent1 8 9" xfId="308"/>
    <cellStyle name="20% - Accent1 9" xfId="309"/>
    <cellStyle name="20% - Accent1 9 10" xfId="310"/>
    <cellStyle name="20% - Accent1 9 11" xfId="311"/>
    <cellStyle name="20% - Accent1 9 2" xfId="312"/>
    <cellStyle name="20% - Accent1 9 3" xfId="313"/>
    <cellStyle name="20% - Accent1 9 4" xfId="314"/>
    <cellStyle name="20% - Accent1 9 5" xfId="315"/>
    <cellStyle name="20% - Accent1 9 6" xfId="316"/>
    <cellStyle name="20% - Accent1 9 7" xfId="317"/>
    <cellStyle name="20% - Accent1 9 8" xfId="318"/>
    <cellStyle name="20% - Accent1 9 9" xfId="319"/>
    <cellStyle name="20% - Accent2" xfId="18404" builtinId="34" customBuiltin="1"/>
    <cellStyle name="20% - Accent2 10" xfId="320"/>
    <cellStyle name="20% - Accent2 10 10" xfId="321"/>
    <cellStyle name="20% - Accent2 10 11" xfId="322"/>
    <cellStyle name="20% - Accent2 10 2" xfId="323"/>
    <cellStyle name="20% - Accent2 10 3" xfId="324"/>
    <cellStyle name="20% - Accent2 10 4" xfId="325"/>
    <cellStyle name="20% - Accent2 10 5" xfId="326"/>
    <cellStyle name="20% - Accent2 10 6" xfId="327"/>
    <cellStyle name="20% - Accent2 10 7" xfId="328"/>
    <cellStyle name="20% - Accent2 10 8" xfId="329"/>
    <cellStyle name="20% - Accent2 10 9" xfId="330"/>
    <cellStyle name="20% - Accent2 11" xfId="331"/>
    <cellStyle name="20% - Accent2 12" xfId="332"/>
    <cellStyle name="20% - Accent2 13" xfId="333"/>
    <cellStyle name="20% - Accent2 14" xfId="334"/>
    <cellStyle name="20% - Accent2 15" xfId="335"/>
    <cellStyle name="20% - Accent2 16" xfId="336"/>
    <cellStyle name="20% - Accent2 16 2" xfId="337"/>
    <cellStyle name="20% - Accent2 16 3" xfId="338"/>
    <cellStyle name="20% - Accent2 17" xfId="339"/>
    <cellStyle name="20% - Accent2 17 2" xfId="340"/>
    <cellStyle name="20% - Accent2 17 3" xfId="341"/>
    <cellStyle name="20% - Accent2 18" xfId="342"/>
    <cellStyle name="20% - Accent2 18 2" xfId="343"/>
    <cellStyle name="20% - Accent2 18 3" xfId="344"/>
    <cellStyle name="20% - Accent2 19" xfId="345"/>
    <cellStyle name="20% - Accent2 19 2" xfId="346"/>
    <cellStyle name="20% - Accent2 19 3" xfId="347"/>
    <cellStyle name="20% - Accent2 2" xfId="348"/>
    <cellStyle name="20% - Accent2 2 10" xfId="349"/>
    <cellStyle name="20% - Accent2 2 11" xfId="350"/>
    <cellStyle name="20% - Accent2 2 12" xfId="351"/>
    <cellStyle name="20% - Accent2 2 13" xfId="352"/>
    <cellStyle name="20% - Accent2 2 14" xfId="353"/>
    <cellStyle name="20% - Accent2 2 15" xfId="354"/>
    <cellStyle name="20% - Accent2 2 16" xfId="355"/>
    <cellStyle name="20% - Accent2 2 17" xfId="356"/>
    <cellStyle name="20% - Accent2 2 18" xfId="357"/>
    <cellStyle name="20% - Accent2 2 19" xfId="358"/>
    <cellStyle name="20% - Accent2 2 2" xfId="359"/>
    <cellStyle name="20% - Accent2 2 20" xfId="360"/>
    <cellStyle name="20% - Accent2 2 21" xfId="361"/>
    <cellStyle name="20% - Accent2 2 22" xfId="362"/>
    <cellStyle name="20% - Accent2 2 23" xfId="363"/>
    <cellStyle name="20% - Accent2 2 24" xfId="364"/>
    <cellStyle name="20% - Accent2 2 25" xfId="365"/>
    <cellStyle name="20% - Accent2 2 26" xfId="366"/>
    <cellStyle name="20% - Accent2 2 27" xfId="367"/>
    <cellStyle name="20% - Accent2 2 28" xfId="368"/>
    <cellStyle name="20% - Accent2 2 29" xfId="369"/>
    <cellStyle name="20% - Accent2 2 3" xfId="370"/>
    <cellStyle name="20% - Accent2 2 30" xfId="371"/>
    <cellStyle name="20% - Accent2 2 31" xfId="372"/>
    <cellStyle name="20% - Accent2 2 32" xfId="373"/>
    <cellStyle name="20% - Accent2 2 33" xfId="374"/>
    <cellStyle name="20% - Accent2 2 34" xfId="375"/>
    <cellStyle name="20% - Accent2 2 35" xfId="376"/>
    <cellStyle name="20% - Accent2 2 4" xfId="377"/>
    <cellStyle name="20% - Accent2 2 5" xfId="378"/>
    <cellStyle name="20% - Accent2 2 6" xfId="379"/>
    <cellStyle name="20% - Accent2 2 7" xfId="380"/>
    <cellStyle name="20% - Accent2 2 8" xfId="381"/>
    <cellStyle name="20% - Accent2 2 8 10" xfId="382"/>
    <cellStyle name="20% - Accent2 2 8 11" xfId="383"/>
    <cellStyle name="20% - Accent2 2 8 2" xfId="384"/>
    <cellStyle name="20% - Accent2 2 8 2 2" xfId="385"/>
    <cellStyle name="20% - Accent2 2 8 2 3" xfId="386"/>
    <cellStyle name="20% - Accent2 2 8 2 4" xfId="387"/>
    <cellStyle name="20% - Accent2 2 8 2 5" xfId="388"/>
    <cellStyle name="20% - Accent2 2 8 3" xfId="389"/>
    <cellStyle name="20% - Accent2 2 8 3 2" xfId="390"/>
    <cellStyle name="20% - Accent2 2 8 3 3" xfId="391"/>
    <cellStyle name="20% - Accent2 2 8 3 4" xfId="392"/>
    <cellStyle name="20% - Accent2 2 8 3 5" xfId="393"/>
    <cellStyle name="20% - Accent2 2 8 4" xfId="394"/>
    <cellStyle name="20% - Accent2 2 8 5" xfId="395"/>
    <cellStyle name="20% - Accent2 2 8 6" xfId="396"/>
    <cellStyle name="20% - Accent2 2 8 7" xfId="397"/>
    <cellStyle name="20% - Accent2 2 8 8" xfId="398"/>
    <cellStyle name="20% - Accent2 2 8 9" xfId="399"/>
    <cellStyle name="20% - Accent2 2 9" xfId="400"/>
    <cellStyle name="20% - Accent2 2 9 2" xfId="401"/>
    <cellStyle name="20% - Accent2 20" xfId="402"/>
    <cellStyle name="20% - Accent2 20 2" xfId="403"/>
    <cellStyle name="20% - Accent2 20 3" xfId="404"/>
    <cellStyle name="20% - Accent2 21" xfId="405"/>
    <cellStyle name="20% - Accent2 21 2" xfId="406"/>
    <cellStyle name="20% - Accent2 21 3" xfId="407"/>
    <cellStyle name="20% - Accent2 22" xfId="408"/>
    <cellStyle name="20% - Accent2 22 2" xfId="409"/>
    <cellStyle name="20% - Accent2 22 3" xfId="410"/>
    <cellStyle name="20% - Accent2 23" xfId="411"/>
    <cellStyle name="20% - Accent2 23 2" xfId="412"/>
    <cellStyle name="20% - Accent2 23 3" xfId="413"/>
    <cellStyle name="20% - Accent2 24" xfId="414"/>
    <cellStyle name="20% - Accent2 24 2" xfId="415"/>
    <cellStyle name="20% - Accent2 24 3" xfId="416"/>
    <cellStyle name="20% - Accent2 25" xfId="417"/>
    <cellStyle name="20% - Accent2 25 2" xfId="418"/>
    <cellStyle name="20% - Accent2 25 3" xfId="419"/>
    <cellStyle name="20% - Accent2 26" xfId="420"/>
    <cellStyle name="20% - Accent2 26 2" xfId="421"/>
    <cellStyle name="20% - Accent2 26 3" xfId="422"/>
    <cellStyle name="20% - Accent2 27" xfId="423"/>
    <cellStyle name="20% - Accent2 27 2" xfId="424"/>
    <cellStyle name="20% - Accent2 27 3" xfId="425"/>
    <cellStyle name="20% - Accent2 28" xfId="426"/>
    <cellStyle name="20% - Accent2 28 2" xfId="427"/>
    <cellStyle name="20% - Accent2 28 3" xfId="428"/>
    <cellStyle name="20% - Accent2 29" xfId="429"/>
    <cellStyle name="20% - Accent2 29 2" xfId="430"/>
    <cellStyle name="20% - Accent2 29 3" xfId="431"/>
    <cellStyle name="20% - Accent2 3" xfId="432"/>
    <cellStyle name="20% - Accent2 3 10" xfId="433"/>
    <cellStyle name="20% - Accent2 3 11" xfId="434"/>
    <cellStyle name="20% - Accent2 3 12" xfId="435"/>
    <cellStyle name="20% - Accent2 3 13" xfId="436"/>
    <cellStyle name="20% - Accent2 3 14" xfId="437"/>
    <cellStyle name="20% - Accent2 3 15" xfId="438"/>
    <cellStyle name="20% - Accent2 3 16" xfId="439"/>
    <cellStyle name="20% - Accent2 3 17" xfId="440"/>
    <cellStyle name="20% - Accent2 3 18" xfId="441"/>
    <cellStyle name="20% - Accent2 3 19" xfId="442"/>
    <cellStyle name="20% - Accent2 3 2" xfId="443"/>
    <cellStyle name="20% - Accent2 3 20" xfId="444"/>
    <cellStyle name="20% - Accent2 3 21" xfId="445"/>
    <cellStyle name="20% - Accent2 3 22" xfId="446"/>
    <cellStyle name="20% - Accent2 3 23" xfId="447"/>
    <cellStyle name="20% - Accent2 3 24" xfId="448"/>
    <cellStyle name="20% - Accent2 3 25" xfId="449"/>
    <cellStyle name="20% - Accent2 3 26" xfId="450"/>
    <cellStyle name="20% - Accent2 3 27" xfId="451"/>
    <cellStyle name="20% - Accent2 3 28" xfId="452"/>
    <cellStyle name="20% - Accent2 3 29" xfId="453"/>
    <cellStyle name="20% - Accent2 3 3" xfId="454"/>
    <cellStyle name="20% - Accent2 3 30" xfId="455"/>
    <cellStyle name="20% - Accent2 3 4" xfId="456"/>
    <cellStyle name="20% - Accent2 3 5" xfId="457"/>
    <cellStyle name="20% - Accent2 3 6" xfId="458"/>
    <cellStyle name="20% - Accent2 3 7" xfId="459"/>
    <cellStyle name="20% - Accent2 3 8" xfId="460"/>
    <cellStyle name="20% - Accent2 3 9" xfId="461"/>
    <cellStyle name="20% - Accent2 30" xfId="462"/>
    <cellStyle name="20% - Accent2 30 2" xfId="463"/>
    <cellStyle name="20% - Accent2 30 3" xfId="464"/>
    <cellStyle name="20% - Accent2 31" xfId="465"/>
    <cellStyle name="20% - Accent2 31 2" xfId="466"/>
    <cellStyle name="20% - Accent2 31 3" xfId="467"/>
    <cellStyle name="20% - Accent2 32" xfId="468"/>
    <cellStyle name="20% - Accent2 32 2" xfId="469"/>
    <cellStyle name="20% - Accent2 32 3" xfId="470"/>
    <cellStyle name="20% - Accent2 33" xfId="471"/>
    <cellStyle name="20% - Accent2 33 2" xfId="472"/>
    <cellStyle name="20% - Accent2 33 3" xfId="473"/>
    <cellStyle name="20% - Accent2 34" xfId="474"/>
    <cellStyle name="20% - Accent2 34 2" xfId="475"/>
    <cellStyle name="20% - Accent2 34 3" xfId="476"/>
    <cellStyle name="20% - Accent2 35" xfId="477"/>
    <cellStyle name="20% - Accent2 35 2" xfId="478"/>
    <cellStyle name="20% - Accent2 35 3" xfId="479"/>
    <cellStyle name="20% - Accent2 36" xfId="480"/>
    <cellStyle name="20% - Accent2 36 2" xfId="481"/>
    <cellStyle name="20% - Accent2 36 3" xfId="482"/>
    <cellStyle name="20% - Accent2 37" xfId="483"/>
    <cellStyle name="20% - Accent2 37 2" xfId="484"/>
    <cellStyle name="20% - Accent2 37 3" xfId="485"/>
    <cellStyle name="20% - Accent2 38" xfId="486"/>
    <cellStyle name="20% - Accent2 38 2" xfId="487"/>
    <cellStyle name="20% - Accent2 38 3" xfId="488"/>
    <cellStyle name="20% - Accent2 39" xfId="489"/>
    <cellStyle name="20% - Accent2 39 2" xfId="490"/>
    <cellStyle name="20% - Accent2 39 3" xfId="491"/>
    <cellStyle name="20% - Accent2 4" xfId="492"/>
    <cellStyle name="20% - Accent2 4 10" xfId="493"/>
    <cellStyle name="20% - Accent2 4 11" xfId="494"/>
    <cellStyle name="20% - Accent2 4 12" xfId="495"/>
    <cellStyle name="20% - Accent2 4 13" xfId="496"/>
    <cellStyle name="20% - Accent2 4 14" xfId="497"/>
    <cellStyle name="20% - Accent2 4 15" xfId="498"/>
    <cellStyle name="20% - Accent2 4 16" xfId="499"/>
    <cellStyle name="20% - Accent2 4 17" xfId="500"/>
    <cellStyle name="20% - Accent2 4 18" xfId="501"/>
    <cellStyle name="20% - Accent2 4 19" xfId="502"/>
    <cellStyle name="20% - Accent2 4 2" xfId="503"/>
    <cellStyle name="20% - Accent2 4 20" xfId="504"/>
    <cellStyle name="20% - Accent2 4 21" xfId="505"/>
    <cellStyle name="20% - Accent2 4 22" xfId="506"/>
    <cellStyle name="20% - Accent2 4 23" xfId="507"/>
    <cellStyle name="20% - Accent2 4 24" xfId="508"/>
    <cellStyle name="20% - Accent2 4 25" xfId="509"/>
    <cellStyle name="20% - Accent2 4 26" xfId="510"/>
    <cellStyle name="20% - Accent2 4 27" xfId="511"/>
    <cellStyle name="20% - Accent2 4 28" xfId="512"/>
    <cellStyle name="20% - Accent2 4 29" xfId="513"/>
    <cellStyle name="20% - Accent2 4 3" xfId="514"/>
    <cellStyle name="20% - Accent2 4 30" xfId="515"/>
    <cellStyle name="20% - Accent2 4 4" xfId="516"/>
    <cellStyle name="20% - Accent2 4 5" xfId="517"/>
    <cellStyle name="20% - Accent2 4 6" xfId="518"/>
    <cellStyle name="20% - Accent2 4 7" xfId="519"/>
    <cellStyle name="20% - Accent2 4 8" xfId="520"/>
    <cellStyle name="20% - Accent2 4 9" xfId="521"/>
    <cellStyle name="20% - Accent2 40" xfId="522"/>
    <cellStyle name="20% - Accent2 40 2" xfId="523"/>
    <cellStyle name="20% - Accent2 40 3" xfId="524"/>
    <cellStyle name="20% - Accent2 41" xfId="525"/>
    <cellStyle name="20% - Accent2 41 2" xfId="526"/>
    <cellStyle name="20% - Accent2 41 3" xfId="527"/>
    <cellStyle name="20% - Accent2 42" xfId="528"/>
    <cellStyle name="20% - Accent2 42 2" xfId="529"/>
    <cellStyle name="20% - Accent2 42 3" xfId="530"/>
    <cellStyle name="20% - Accent2 43" xfId="531"/>
    <cellStyle name="20% - Accent2 43 2" xfId="532"/>
    <cellStyle name="20% - Accent2 43 3" xfId="533"/>
    <cellStyle name="20% - Accent2 44" xfId="534"/>
    <cellStyle name="20% - Accent2 44 2" xfId="535"/>
    <cellStyle name="20% - Accent2 44 3" xfId="536"/>
    <cellStyle name="20% - Accent2 45" xfId="537"/>
    <cellStyle name="20% - Accent2 45 2" xfId="538"/>
    <cellStyle name="20% - Accent2 45 3" xfId="539"/>
    <cellStyle name="20% - Accent2 46" xfId="540"/>
    <cellStyle name="20% - Accent2 46 2" xfId="541"/>
    <cellStyle name="20% - Accent2 46 3" xfId="542"/>
    <cellStyle name="20% - Accent2 47" xfId="543"/>
    <cellStyle name="20% - Accent2 48" xfId="544"/>
    <cellStyle name="20% - Accent2 49" xfId="545"/>
    <cellStyle name="20% - Accent2 5" xfId="546"/>
    <cellStyle name="20% - Accent2 5 10" xfId="547"/>
    <cellStyle name="20% - Accent2 5 11" xfId="548"/>
    <cellStyle name="20% - Accent2 5 12" xfId="549"/>
    <cellStyle name="20% - Accent2 5 13" xfId="550"/>
    <cellStyle name="20% - Accent2 5 14" xfId="551"/>
    <cellStyle name="20% - Accent2 5 15" xfId="552"/>
    <cellStyle name="20% - Accent2 5 16" xfId="553"/>
    <cellStyle name="20% - Accent2 5 2" xfId="554"/>
    <cellStyle name="20% - Accent2 5 3" xfId="555"/>
    <cellStyle name="20% - Accent2 5 4" xfId="556"/>
    <cellStyle name="20% - Accent2 5 5" xfId="557"/>
    <cellStyle name="20% - Accent2 5 6" xfId="558"/>
    <cellStyle name="20% - Accent2 5 7" xfId="559"/>
    <cellStyle name="20% - Accent2 5 8" xfId="560"/>
    <cellStyle name="20% - Accent2 5 9" xfId="561"/>
    <cellStyle name="20% - Accent2 50" xfId="562"/>
    <cellStyle name="20% - Accent2 51" xfId="563"/>
    <cellStyle name="20% - Accent2 52" xfId="564"/>
    <cellStyle name="20% - Accent2 53" xfId="565"/>
    <cellStyle name="20% - Accent2 54" xfId="566"/>
    <cellStyle name="20% - Accent2 55" xfId="567"/>
    <cellStyle name="20% - Accent2 56" xfId="568"/>
    <cellStyle name="20% - Accent2 57" xfId="569"/>
    <cellStyle name="20% - Accent2 58" xfId="570"/>
    <cellStyle name="20% - Accent2 59" xfId="571"/>
    <cellStyle name="20% - Accent2 6" xfId="572"/>
    <cellStyle name="20% - Accent2 6 10" xfId="573"/>
    <cellStyle name="20% - Accent2 6 11" xfId="574"/>
    <cellStyle name="20% - Accent2 6 2" xfId="575"/>
    <cellStyle name="20% - Accent2 6 3" xfId="576"/>
    <cellStyle name="20% - Accent2 6 4" xfId="577"/>
    <cellStyle name="20% - Accent2 6 5" xfId="578"/>
    <cellStyle name="20% - Accent2 6 6" xfId="579"/>
    <cellStyle name="20% - Accent2 6 7" xfId="580"/>
    <cellStyle name="20% - Accent2 6 8" xfId="581"/>
    <cellStyle name="20% - Accent2 6 9" xfId="582"/>
    <cellStyle name="20% - Accent2 60" xfId="583"/>
    <cellStyle name="20% - Accent2 61" xfId="584"/>
    <cellStyle name="20% - Accent2 62" xfId="585"/>
    <cellStyle name="20% - Accent2 63" xfId="586"/>
    <cellStyle name="20% - Accent2 7" xfId="587"/>
    <cellStyle name="20% - Accent2 7 10" xfId="588"/>
    <cellStyle name="20% - Accent2 7 11" xfId="589"/>
    <cellStyle name="20% - Accent2 7 2" xfId="590"/>
    <cellStyle name="20% - Accent2 7 3" xfId="591"/>
    <cellStyle name="20% - Accent2 7 4" xfId="592"/>
    <cellStyle name="20% - Accent2 7 5" xfId="593"/>
    <cellStyle name="20% - Accent2 7 6" xfId="594"/>
    <cellStyle name="20% - Accent2 7 7" xfId="595"/>
    <cellStyle name="20% - Accent2 7 8" xfId="596"/>
    <cellStyle name="20% - Accent2 7 9" xfId="597"/>
    <cellStyle name="20% - Accent2 8" xfId="598"/>
    <cellStyle name="20% - Accent2 8 10" xfId="599"/>
    <cellStyle name="20% - Accent2 8 11" xfId="600"/>
    <cellStyle name="20% - Accent2 8 2" xfId="601"/>
    <cellStyle name="20% - Accent2 8 3" xfId="602"/>
    <cellStyle name="20% - Accent2 8 4" xfId="603"/>
    <cellStyle name="20% - Accent2 8 5" xfId="604"/>
    <cellStyle name="20% - Accent2 8 6" xfId="605"/>
    <cellStyle name="20% - Accent2 8 7" xfId="606"/>
    <cellStyle name="20% - Accent2 8 8" xfId="607"/>
    <cellStyle name="20% - Accent2 8 9" xfId="608"/>
    <cellStyle name="20% - Accent2 9" xfId="609"/>
    <cellStyle name="20% - Accent2 9 10" xfId="610"/>
    <cellStyle name="20% - Accent2 9 11" xfId="611"/>
    <cellStyle name="20% - Accent2 9 2" xfId="612"/>
    <cellStyle name="20% - Accent2 9 3" xfId="613"/>
    <cellStyle name="20% - Accent2 9 4" xfId="614"/>
    <cellStyle name="20% - Accent2 9 5" xfId="615"/>
    <cellStyle name="20% - Accent2 9 6" xfId="616"/>
    <cellStyle name="20% - Accent2 9 7" xfId="617"/>
    <cellStyle name="20% - Accent2 9 8" xfId="618"/>
    <cellStyle name="20% - Accent2 9 9" xfId="619"/>
    <cellStyle name="20% - Accent3" xfId="18408" builtinId="38" customBuiltin="1"/>
    <cellStyle name="20% - Accent3 10" xfId="620"/>
    <cellStyle name="20% - Accent3 10 10" xfId="621"/>
    <cellStyle name="20% - Accent3 10 11" xfId="622"/>
    <cellStyle name="20% - Accent3 10 2" xfId="623"/>
    <cellStyle name="20% - Accent3 10 3" xfId="624"/>
    <cellStyle name="20% - Accent3 10 4" xfId="625"/>
    <cellStyle name="20% - Accent3 10 5" xfId="626"/>
    <cellStyle name="20% - Accent3 10 6" xfId="627"/>
    <cellStyle name="20% - Accent3 10 7" xfId="628"/>
    <cellStyle name="20% - Accent3 10 8" xfId="629"/>
    <cellStyle name="20% - Accent3 10 9" xfId="630"/>
    <cellStyle name="20% - Accent3 11" xfId="631"/>
    <cellStyle name="20% - Accent3 12" xfId="632"/>
    <cellStyle name="20% - Accent3 13" xfId="633"/>
    <cellStyle name="20% - Accent3 14" xfId="634"/>
    <cellStyle name="20% - Accent3 15" xfId="635"/>
    <cellStyle name="20% - Accent3 16" xfId="636"/>
    <cellStyle name="20% - Accent3 16 2" xfId="637"/>
    <cellStyle name="20% - Accent3 16 3" xfId="638"/>
    <cellStyle name="20% - Accent3 17" xfId="639"/>
    <cellStyle name="20% - Accent3 17 2" xfId="640"/>
    <cellStyle name="20% - Accent3 17 3" xfId="641"/>
    <cellStyle name="20% - Accent3 18" xfId="642"/>
    <cellStyle name="20% - Accent3 18 2" xfId="643"/>
    <cellStyle name="20% - Accent3 18 3" xfId="644"/>
    <cellStyle name="20% - Accent3 19" xfId="645"/>
    <cellStyle name="20% - Accent3 19 2" xfId="646"/>
    <cellStyle name="20% - Accent3 19 3" xfId="647"/>
    <cellStyle name="20% - Accent3 2" xfId="648"/>
    <cellStyle name="20% - Accent3 2 10" xfId="649"/>
    <cellStyle name="20% - Accent3 2 11" xfId="650"/>
    <cellStyle name="20% - Accent3 2 12" xfId="651"/>
    <cellStyle name="20% - Accent3 2 13" xfId="652"/>
    <cellStyle name="20% - Accent3 2 14" xfId="653"/>
    <cellStyle name="20% - Accent3 2 15" xfId="654"/>
    <cellStyle name="20% - Accent3 2 16" xfId="655"/>
    <cellStyle name="20% - Accent3 2 17" xfId="656"/>
    <cellStyle name="20% - Accent3 2 18" xfId="657"/>
    <cellStyle name="20% - Accent3 2 19" xfId="658"/>
    <cellStyle name="20% - Accent3 2 2" xfId="659"/>
    <cellStyle name="20% - Accent3 2 20" xfId="660"/>
    <cellStyle name="20% - Accent3 2 21" xfId="661"/>
    <cellStyle name="20% - Accent3 2 22" xfId="662"/>
    <cellStyle name="20% - Accent3 2 23" xfId="663"/>
    <cellStyle name="20% - Accent3 2 24" xfId="664"/>
    <cellStyle name="20% - Accent3 2 25" xfId="665"/>
    <cellStyle name="20% - Accent3 2 26" xfId="666"/>
    <cellStyle name="20% - Accent3 2 27" xfId="667"/>
    <cellStyle name="20% - Accent3 2 28" xfId="668"/>
    <cellStyle name="20% - Accent3 2 29" xfId="669"/>
    <cellStyle name="20% - Accent3 2 3" xfId="670"/>
    <cellStyle name="20% - Accent3 2 30" xfId="671"/>
    <cellStyle name="20% - Accent3 2 31" xfId="672"/>
    <cellStyle name="20% - Accent3 2 32" xfId="673"/>
    <cellStyle name="20% - Accent3 2 33" xfId="674"/>
    <cellStyle name="20% - Accent3 2 34" xfId="675"/>
    <cellStyle name="20% - Accent3 2 35" xfId="676"/>
    <cellStyle name="20% - Accent3 2 4" xfId="677"/>
    <cellStyle name="20% - Accent3 2 5" xfId="678"/>
    <cellStyle name="20% - Accent3 2 6" xfId="679"/>
    <cellStyle name="20% - Accent3 2 7" xfId="680"/>
    <cellStyle name="20% - Accent3 2 8" xfId="681"/>
    <cellStyle name="20% - Accent3 2 8 10" xfId="682"/>
    <cellStyle name="20% - Accent3 2 8 11" xfId="683"/>
    <cellStyle name="20% - Accent3 2 8 2" xfId="684"/>
    <cellStyle name="20% - Accent3 2 8 2 2" xfId="685"/>
    <cellStyle name="20% - Accent3 2 8 2 3" xfId="686"/>
    <cellStyle name="20% - Accent3 2 8 2 4" xfId="687"/>
    <cellStyle name="20% - Accent3 2 8 2 5" xfId="688"/>
    <cellStyle name="20% - Accent3 2 8 3" xfId="689"/>
    <cellStyle name="20% - Accent3 2 8 3 2" xfId="690"/>
    <cellStyle name="20% - Accent3 2 8 3 3" xfId="691"/>
    <cellStyle name="20% - Accent3 2 8 3 4" xfId="692"/>
    <cellStyle name="20% - Accent3 2 8 3 5" xfId="693"/>
    <cellStyle name="20% - Accent3 2 8 4" xfId="694"/>
    <cellStyle name="20% - Accent3 2 8 5" xfId="695"/>
    <cellStyle name="20% - Accent3 2 8 6" xfId="696"/>
    <cellStyle name="20% - Accent3 2 8 7" xfId="697"/>
    <cellStyle name="20% - Accent3 2 8 8" xfId="698"/>
    <cellStyle name="20% - Accent3 2 8 9" xfId="699"/>
    <cellStyle name="20% - Accent3 2 9" xfId="700"/>
    <cellStyle name="20% - Accent3 2 9 2" xfId="701"/>
    <cellStyle name="20% - Accent3 20" xfId="702"/>
    <cellStyle name="20% - Accent3 20 2" xfId="703"/>
    <cellStyle name="20% - Accent3 20 3" xfId="704"/>
    <cellStyle name="20% - Accent3 21" xfId="705"/>
    <cellStyle name="20% - Accent3 21 2" xfId="706"/>
    <cellStyle name="20% - Accent3 21 3" xfId="707"/>
    <cellStyle name="20% - Accent3 22" xfId="708"/>
    <cellStyle name="20% - Accent3 22 2" xfId="709"/>
    <cellStyle name="20% - Accent3 22 3" xfId="710"/>
    <cellStyle name="20% - Accent3 23" xfId="711"/>
    <cellStyle name="20% - Accent3 23 2" xfId="712"/>
    <cellStyle name="20% - Accent3 23 3" xfId="713"/>
    <cellStyle name="20% - Accent3 24" xfId="714"/>
    <cellStyle name="20% - Accent3 24 2" xfId="715"/>
    <cellStyle name="20% - Accent3 24 3" xfId="716"/>
    <cellStyle name="20% - Accent3 25" xfId="717"/>
    <cellStyle name="20% - Accent3 25 2" xfId="718"/>
    <cellStyle name="20% - Accent3 25 3" xfId="719"/>
    <cellStyle name="20% - Accent3 26" xfId="720"/>
    <cellStyle name="20% - Accent3 26 2" xfId="721"/>
    <cellStyle name="20% - Accent3 26 3" xfId="722"/>
    <cellStyle name="20% - Accent3 27" xfId="723"/>
    <cellStyle name="20% - Accent3 27 2" xfId="724"/>
    <cellStyle name="20% - Accent3 27 3" xfId="725"/>
    <cellStyle name="20% - Accent3 28" xfId="726"/>
    <cellStyle name="20% - Accent3 28 2" xfId="727"/>
    <cellStyle name="20% - Accent3 28 3" xfId="728"/>
    <cellStyle name="20% - Accent3 29" xfId="729"/>
    <cellStyle name="20% - Accent3 29 2" xfId="730"/>
    <cellStyle name="20% - Accent3 29 3" xfId="731"/>
    <cellStyle name="20% - Accent3 3" xfId="732"/>
    <cellStyle name="20% - Accent3 3 10" xfId="733"/>
    <cellStyle name="20% - Accent3 3 11" xfId="734"/>
    <cellStyle name="20% - Accent3 3 12" xfId="735"/>
    <cellStyle name="20% - Accent3 3 13" xfId="736"/>
    <cellStyle name="20% - Accent3 3 14" xfId="737"/>
    <cellStyle name="20% - Accent3 3 15" xfId="738"/>
    <cellStyle name="20% - Accent3 3 16" xfId="739"/>
    <cellStyle name="20% - Accent3 3 17" xfId="740"/>
    <cellStyle name="20% - Accent3 3 18" xfId="741"/>
    <cellStyle name="20% - Accent3 3 19" xfId="742"/>
    <cellStyle name="20% - Accent3 3 2" xfId="743"/>
    <cellStyle name="20% - Accent3 3 20" xfId="744"/>
    <cellStyle name="20% - Accent3 3 21" xfId="745"/>
    <cellStyle name="20% - Accent3 3 22" xfId="746"/>
    <cellStyle name="20% - Accent3 3 23" xfId="747"/>
    <cellStyle name="20% - Accent3 3 24" xfId="748"/>
    <cellStyle name="20% - Accent3 3 25" xfId="749"/>
    <cellStyle name="20% - Accent3 3 26" xfId="750"/>
    <cellStyle name="20% - Accent3 3 27" xfId="751"/>
    <cellStyle name="20% - Accent3 3 28" xfId="752"/>
    <cellStyle name="20% - Accent3 3 29" xfId="753"/>
    <cellStyle name="20% - Accent3 3 3" xfId="754"/>
    <cellStyle name="20% - Accent3 3 30" xfId="755"/>
    <cellStyle name="20% - Accent3 3 4" xfId="756"/>
    <cellStyle name="20% - Accent3 3 5" xfId="757"/>
    <cellStyle name="20% - Accent3 3 6" xfId="758"/>
    <cellStyle name="20% - Accent3 3 7" xfId="759"/>
    <cellStyle name="20% - Accent3 3 8" xfId="760"/>
    <cellStyle name="20% - Accent3 3 9" xfId="761"/>
    <cellStyle name="20% - Accent3 30" xfId="762"/>
    <cellStyle name="20% - Accent3 30 2" xfId="763"/>
    <cellStyle name="20% - Accent3 30 3" xfId="764"/>
    <cellStyle name="20% - Accent3 31" xfId="765"/>
    <cellStyle name="20% - Accent3 31 2" xfId="766"/>
    <cellStyle name="20% - Accent3 31 3" xfId="767"/>
    <cellStyle name="20% - Accent3 32" xfId="768"/>
    <cellStyle name="20% - Accent3 32 2" xfId="769"/>
    <cellStyle name="20% - Accent3 32 3" xfId="770"/>
    <cellStyle name="20% - Accent3 33" xfId="771"/>
    <cellStyle name="20% - Accent3 33 2" xfId="772"/>
    <cellStyle name="20% - Accent3 33 3" xfId="773"/>
    <cellStyle name="20% - Accent3 34" xfId="774"/>
    <cellStyle name="20% - Accent3 34 2" xfId="775"/>
    <cellStyle name="20% - Accent3 34 3" xfId="776"/>
    <cellStyle name="20% - Accent3 35" xfId="777"/>
    <cellStyle name="20% - Accent3 35 2" xfId="778"/>
    <cellStyle name="20% - Accent3 35 3" xfId="779"/>
    <cellStyle name="20% - Accent3 36" xfId="780"/>
    <cellStyle name="20% - Accent3 36 2" xfId="781"/>
    <cellStyle name="20% - Accent3 36 3" xfId="782"/>
    <cellStyle name="20% - Accent3 37" xfId="783"/>
    <cellStyle name="20% - Accent3 37 2" xfId="784"/>
    <cellStyle name="20% - Accent3 37 3" xfId="785"/>
    <cellStyle name="20% - Accent3 38" xfId="786"/>
    <cellStyle name="20% - Accent3 38 2" xfId="787"/>
    <cellStyle name="20% - Accent3 38 3" xfId="788"/>
    <cellStyle name="20% - Accent3 39" xfId="789"/>
    <cellStyle name="20% - Accent3 39 2" xfId="790"/>
    <cellStyle name="20% - Accent3 39 3" xfId="791"/>
    <cellStyle name="20% - Accent3 4" xfId="792"/>
    <cellStyle name="20% - Accent3 4 10" xfId="793"/>
    <cellStyle name="20% - Accent3 4 11" xfId="794"/>
    <cellStyle name="20% - Accent3 4 12" xfId="795"/>
    <cellStyle name="20% - Accent3 4 13" xfId="796"/>
    <cellStyle name="20% - Accent3 4 14" xfId="797"/>
    <cellStyle name="20% - Accent3 4 15" xfId="798"/>
    <cellStyle name="20% - Accent3 4 16" xfId="799"/>
    <cellStyle name="20% - Accent3 4 17" xfId="800"/>
    <cellStyle name="20% - Accent3 4 18" xfId="801"/>
    <cellStyle name="20% - Accent3 4 19" xfId="802"/>
    <cellStyle name="20% - Accent3 4 2" xfId="803"/>
    <cellStyle name="20% - Accent3 4 20" xfId="804"/>
    <cellStyle name="20% - Accent3 4 21" xfId="805"/>
    <cellStyle name="20% - Accent3 4 22" xfId="806"/>
    <cellStyle name="20% - Accent3 4 23" xfId="807"/>
    <cellStyle name="20% - Accent3 4 24" xfId="808"/>
    <cellStyle name="20% - Accent3 4 25" xfId="809"/>
    <cellStyle name="20% - Accent3 4 26" xfId="810"/>
    <cellStyle name="20% - Accent3 4 27" xfId="811"/>
    <cellStyle name="20% - Accent3 4 28" xfId="812"/>
    <cellStyle name="20% - Accent3 4 29" xfId="813"/>
    <cellStyle name="20% - Accent3 4 3" xfId="814"/>
    <cellStyle name="20% - Accent3 4 30" xfId="815"/>
    <cellStyle name="20% - Accent3 4 4" xfId="816"/>
    <cellStyle name="20% - Accent3 4 5" xfId="817"/>
    <cellStyle name="20% - Accent3 4 6" xfId="818"/>
    <cellStyle name="20% - Accent3 4 7" xfId="819"/>
    <cellStyle name="20% - Accent3 4 8" xfId="820"/>
    <cellStyle name="20% - Accent3 4 9" xfId="821"/>
    <cellStyle name="20% - Accent3 40" xfId="822"/>
    <cellStyle name="20% - Accent3 40 2" xfId="823"/>
    <cellStyle name="20% - Accent3 40 3" xfId="824"/>
    <cellStyle name="20% - Accent3 41" xfId="825"/>
    <cellStyle name="20% - Accent3 41 2" xfId="826"/>
    <cellStyle name="20% - Accent3 41 3" xfId="827"/>
    <cellStyle name="20% - Accent3 42" xfId="828"/>
    <cellStyle name="20% - Accent3 42 2" xfId="829"/>
    <cellStyle name="20% - Accent3 42 3" xfId="830"/>
    <cellStyle name="20% - Accent3 43" xfId="831"/>
    <cellStyle name="20% - Accent3 43 2" xfId="832"/>
    <cellStyle name="20% - Accent3 43 3" xfId="833"/>
    <cellStyle name="20% - Accent3 44" xfId="834"/>
    <cellStyle name="20% - Accent3 44 2" xfId="835"/>
    <cellStyle name="20% - Accent3 44 3" xfId="836"/>
    <cellStyle name="20% - Accent3 45" xfId="837"/>
    <cellStyle name="20% - Accent3 45 2" xfId="838"/>
    <cellStyle name="20% - Accent3 45 3" xfId="839"/>
    <cellStyle name="20% - Accent3 46" xfId="840"/>
    <cellStyle name="20% - Accent3 46 2" xfId="841"/>
    <cellStyle name="20% - Accent3 46 3" xfId="842"/>
    <cellStyle name="20% - Accent3 47" xfId="843"/>
    <cellStyle name="20% - Accent3 48" xfId="844"/>
    <cellStyle name="20% - Accent3 49" xfId="845"/>
    <cellStyle name="20% - Accent3 5" xfId="846"/>
    <cellStyle name="20% - Accent3 5 10" xfId="847"/>
    <cellStyle name="20% - Accent3 5 11" xfId="848"/>
    <cellStyle name="20% - Accent3 5 12" xfId="849"/>
    <cellStyle name="20% - Accent3 5 13" xfId="850"/>
    <cellStyle name="20% - Accent3 5 14" xfId="851"/>
    <cellStyle name="20% - Accent3 5 15" xfId="852"/>
    <cellStyle name="20% - Accent3 5 16" xfId="853"/>
    <cellStyle name="20% - Accent3 5 2" xfId="854"/>
    <cellStyle name="20% - Accent3 5 3" xfId="855"/>
    <cellStyle name="20% - Accent3 5 4" xfId="856"/>
    <cellStyle name="20% - Accent3 5 5" xfId="857"/>
    <cellStyle name="20% - Accent3 5 6" xfId="858"/>
    <cellStyle name="20% - Accent3 5 7" xfId="859"/>
    <cellStyle name="20% - Accent3 5 8" xfId="860"/>
    <cellStyle name="20% - Accent3 5 9" xfId="861"/>
    <cellStyle name="20% - Accent3 50" xfId="862"/>
    <cellStyle name="20% - Accent3 51" xfId="863"/>
    <cellStyle name="20% - Accent3 52" xfId="864"/>
    <cellStyle name="20% - Accent3 53" xfId="865"/>
    <cellStyle name="20% - Accent3 54" xfId="866"/>
    <cellStyle name="20% - Accent3 55" xfId="867"/>
    <cellStyle name="20% - Accent3 56" xfId="868"/>
    <cellStyle name="20% - Accent3 57" xfId="869"/>
    <cellStyle name="20% - Accent3 58" xfId="870"/>
    <cellStyle name="20% - Accent3 59" xfId="871"/>
    <cellStyle name="20% - Accent3 6" xfId="872"/>
    <cellStyle name="20% - Accent3 6 10" xfId="873"/>
    <cellStyle name="20% - Accent3 6 11" xfId="874"/>
    <cellStyle name="20% - Accent3 6 2" xfId="875"/>
    <cellStyle name="20% - Accent3 6 3" xfId="876"/>
    <cellStyle name="20% - Accent3 6 4" xfId="877"/>
    <cellStyle name="20% - Accent3 6 5" xfId="878"/>
    <cellStyle name="20% - Accent3 6 6" xfId="879"/>
    <cellStyle name="20% - Accent3 6 7" xfId="880"/>
    <cellStyle name="20% - Accent3 6 8" xfId="881"/>
    <cellStyle name="20% - Accent3 6 9" xfId="882"/>
    <cellStyle name="20% - Accent3 60" xfId="883"/>
    <cellStyle name="20% - Accent3 61" xfId="884"/>
    <cellStyle name="20% - Accent3 62" xfId="885"/>
    <cellStyle name="20% - Accent3 63" xfId="886"/>
    <cellStyle name="20% - Accent3 7" xfId="887"/>
    <cellStyle name="20% - Accent3 7 10" xfId="888"/>
    <cellStyle name="20% - Accent3 7 11" xfId="889"/>
    <cellStyle name="20% - Accent3 7 2" xfId="890"/>
    <cellStyle name="20% - Accent3 7 3" xfId="891"/>
    <cellStyle name="20% - Accent3 7 4" xfId="892"/>
    <cellStyle name="20% - Accent3 7 5" xfId="893"/>
    <cellStyle name="20% - Accent3 7 6" xfId="894"/>
    <cellStyle name="20% - Accent3 7 7" xfId="895"/>
    <cellStyle name="20% - Accent3 7 8" xfId="896"/>
    <cellStyle name="20% - Accent3 7 9" xfId="897"/>
    <cellStyle name="20% - Accent3 8" xfId="898"/>
    <cellStyle name="20% - Accent3 8 10" xfId="899"/>
    <cellStyle name="20% - Accent3 8 11" xfId="900"/>
    <cellStyle name="20% - Accent3 8 2" xfId="901"/>
    <cellStyle name="20% - Accent3 8 3" xfId="902"/>
    <cellStyle name="20% - Accent3 8 4" xfId="903"/>
    <cellStyle name="20% - Accent3 8 5" xfId="904"/>
    <cellStyle name="20% - Accent3 8 6" xfId="905"/>
    <cellStyle name="20% - Accent3 8 7" xfId="906"/>
    <cellStyle name="20% - Accent3 8 8" xfId="907"/>
    <cellStyle name="20% - Accent3 8 9" xfId="908"/>
    <cellStyle name="20% - Accent3 9" xfId="909"/>
    <cellStyle name="20% - Accent3 9 10" xfId="910"/>
    <cellStyle name="20% - Accent3 9 11" xfId="911"/>
    <cellStyle name="20% - Accent3 9 2" xfId="912"/>
    <cellStyle name="20% - Accent3 9 3" xfId="913"/>
    <cellStyle name="20% - Accent3 9 4" xfId="914"/>
    <cellStyle name="20% - Accent3 9 5" xfId="915"/>
    <cellStyle name="20% - Accent3 9 6" xfId="916"/>
    <cellStyle name="20% - Accent3 9 7" xfId="917"/>
    <cellStyle name="20% - Accent3 9 8" xfId="918"/>
    <cellStyle name="20% - Accent3 9 9" xfId="919"/>
    <cellStyle name="20% - Accent4" xfId="18412" builtinId="42" customBuiltin="1"/>
    <cellStyle name="20% - Accent4 10" xfId="920"/>
    <cellStyle name="20% - Accent4 10 10" xfId="921"/>
    <cellStyle name="20% - Accent4 10 11" xfId="922"/>
    <cellStyle name="20% - Accent4 10 2" xfId="923"/>
    <cellStyle name="20% - Accent4 10 3" xfId="924"/>
    <cellStyle name="20% - Accent4 10 4" xfId="925"/>
    <cellStyle name="20% - Accent4 10 5" xfId="926"/>
    <cellStyle name="20% - Accent4 10 6" xfId="927"/>
    <cellStyle name="20% - Accent4 10 7" xfId="928"/>
    <cellStyle name="20% - Accent4 10 8" xfId="929"/>
    <cellStyle name="20% - Accent4 10 9" xfId="930"/>
    <cellStyle name="20% - Accent4 11" xfId="931"/>
    <cellStyle name="20% - Accent4 12" xfId="932"/>
    <cellStyle name="20% - Accent4 13" xfId="933"/>
    <cellStyle name="20% - Accent4 14" xfId="934"/>
    <cellStyle name="20% - Accent4 15" xfId="935"/>
    <cellStyle name="20% - Accent4 16" xfId="936"/>
    <cellStyle name="20% - Accent4 16 2" xfId="937"/>
    <cellStyle name="20% - Accent4 16 3" xfId="938"/>
    <cellStyle name="20% - Accent4 17" xfId="939"/>
    <cellStyle name="20% - Accent4 17 2" xfId="940"/>
    <cellStyle name="20% - Accent4 17 3" xfId="941"/>
    <cellStyle name="20% - Accent4 18" xfId="942"/>
    <cellStyle name="20% - Accent4 18 2" xfId="943"/>
    <cellStyle name="20% - Accent4 18 3" xfId="944"/>
    <cellStyle name="20% - Accent4 19" xfId="945"/>
    <cellStyle name="20% - Accent4 19 2" xfId="946"/>
    <cellStyle name="20% - Accent4 19 3" xfId="947"/>
    <cellStyle name="20% - Accent4 2" xfId="948"/>
    <cellStyle name="20% - Accent4 2 10" xfId="949"/>
    <cellStyle name="20% - Accent4 2 11" xfId="950"/>
    <cellStyle name="20% - Accent4 2 12" xfId="951"/>
    <cellStyle name="20% - Accent4 2 13" xfId="952"/>
    <cellStyle name="20% - Accent4 2 14" xfId="953"/>
    <cellStyle name="20% - Accent4 2 15" xfId="954"/>
    <cellStyle name="20% - Accent4 2 16" xfId="955"/>
    <cellStyle name="20% - Accent4 2 17" xfId="956"/>
    <cellStyle name="20% - Accent4 2 18" xfId="957"/>
    <cellStyle name="20% - Accent4 2 19" xfId="958"/>
    <cellStyle name="20% - Accent4 2 2" xfId="959"/>
    <cellStyle name="20% - Accent4 2 20" xfId="960"/>
    <cellStyle name="20% - Accent4 2 21" xfId="961"/>
    <cellStyle name="20% - Accent4 2 22" xfId="962"/>
    <cellStyle name="20% - Accent4 2 23" xfId="963"/>
    <cellStyle name="20% - Accent4 2 24" xfId="964"/>
    <cellStyle name="20% - Accent4 2 25" xfId="965"/>
    <cellStyle name="20% - Accent4 2 26" xfId="966"/>
    <cellStyle name="20% - Accent4 2 27" xfId="967"/>
    <cellStyle name="20% - Accent4 2 28" xfId="968"/>
    <cellStyle name="20% - Accent4 2 29" xfId="969"/>
    <cellStyle name="20% - Accent4 2 3" xfId="970"/>
    <cellStyle name="20% - Accent4 2 30" xfId="971"/>
    <cellStyle name="20% - Accent4 2 31" xfId="972"/>
    <cellStyle name="20% - Accent4 2 32" xfId="973"/>
    <cellStyle name="20% - Accent4 2 33" xfId="974"/>
    <cellStyle name="20% - Accent4 2 34" xfId="975"/>
    <cellStyle name="20% - Accent4 2 35" xfId="976"/>
    <cellStyle name="20% - Accent4 2 4" xfId="977"/>
    <cellStyle name="20% - Accent4 2 5" xfId="978"/>
    <cellStyle name="20% - Accent4 2 6" xfId="979"/>
    <cellStyle name="20% - Accent4 2 7" xfId="980"/>
    <cellStyle name="20% - Accent4 2 8" xfId="981"/>
    <cellStyle name="20% - Accent4 2 8 10" xfId="982"/>
    <cellStyle name="20% - Accent4 2 8 11" xfId="983"/>
    <cellStyle name="20% - Accent4 2 8 2" xfId="984"/>
    <cellStyle name="20% - Accent4 2 8 2 2" xfId="985"/>
    <cellStyle name="20% - Accent4 2 8 2 3" xfId="986"/>
    <cellStyle name="20% - Accent4 2 8 2 4" xfId="987"/>
    <cellStyle name="20% - Accent4 2 8 2 5" xfId="988"/>
    <cellStyle name="20% - Accent4 2 8 3" xfId="989"/>
    <cellStyle name="20% - Accent4 2 8 3 2" xfId="990"/>
    <cellStyle name="20% - Accent4 2 8 3 3" xfId="991"/>
    <cellStyle name="20% - Accent4 2 8 3 4" xfId="992"/>
    <cellStyle name="20% - Accent4 2 8 3 5" xfId="993"/>
    <cellStyle name="20% - Accent4 2 8 4" xfId="994"/>
    <cellStyle name="20% - Accent4 2 8 5" xfId="995"/>
    <cellStyle name="20% - Accent4 2 8 6" xfId="996"/>
    <cellStyle name="20% - Accent4 2 8 7" xfId="997"/>
    <cellStyle name="20% - Accent4 2 8 8" xfId="998"/>
    <cellStyle name="20% - Accent4 2 8 9" xfId="999"/>
    <cellStyle name="20% - Accent4 2 9" xfId="1000"/>
    <cellStyle name="20% - Accent4 2 9 2" xfId="1001"/>
    <cellStyle name="20% - Accent4 20" xfId="1002"/>
    <cellStyle name="20% - Accent4 20 2" xfId="1003"/>
    <cellStyle name="20% - Accent4 20 3" xfId="1004"/>
    <cellStyle name="20% - Accent4 21" xfId="1005"/>
    <cellStyle name="20% - Accent4 21 2" xfId="1006"/>
    <cellStyle name="20% - Accent4 21 3" xfId="1007"/>
    <cellStyle name="20% - Accent4 22" xfId="1008"/>
    <cellStyle name="20% - Accent4 22 2" xfId="1009"/>
    <cellStyle name="20% - Accent4 22 3" xfId="1010"/>
    <cellStyle name="20% - Accent4 23" xfId="1011"/>
    <cellStyle name="20% - Accent4 23 2" xfId="1012"/>
    <cellStyle name="20% - Accent4 23 3" xfId="1013"/>
    <cellStyle name="20% - Accent4 24" xfId="1014"/>
    <cellStyle name="20% - Accent4 24 2" xfId="1015"/>
    <cellStyle name="20% - Accent4 24 3" xfId="1016"/>
    <cellStyle name="20% - Accent4 25" xfId="1017"/>
    <cellStyle name="20% - Accent4 25 2" xfId="1018"/>
    <cellStyle name="20% - Accent4 25 3" xfId="1019"/>
    <cellStyle name="20% - Accent4 26" xfId="1020"/>
    <cellStyle name="20% - Accent4 26 2" xfId="1021"/>
    <cellStyle name="20% - Accent4 26 3" xfId="1022"/>
    <cellStyle name="20% - Accent4 27" xfId="1023"/>
    <cellStyle name="20% - Accent4 27 2" xfId="1024"/>
    <cellStyle name="20% - Accent4 27 3" xfId="1025"/>
    <cellStyle name="20% - Accent4 28" xfId="1026"/>
    <cellStyle name="20% - Accent4 28 2" xfId="1027"/>
    <cellStyle name="20% - Accent4 28 3" xfId="1028"/>
    <cellStyle name="20% - Accent4 29" xfId="1029"/>
    <cellStyle name="20% - Accent4 29 2" xfId="1030"/>
    <cellStyle name="20% - Accent4 29 3" xfId="1031"/>
    <cellStyle name="20% - Accent4 3" xfId="1032"/>
    <cellStyle name="20% - Accent4 3 10" xfId="1033"/>
    <cellStyle name="20% - Accent4 3 11" xfId="1034"/>
    <cellStyle name="20% - Accent4 3 12" xfId="1035"/>
    <cellStyle name="20% - Accent4 3 13" xfId="1036"/>
    <cellStyle name="20% - Accent4 3 14" xfId="1037"/>
    <cellStyle name="20% - Accent4 3 15" xfId="1038"/>
    <cellStyle name="20% - Accent4 3 16" xfId="1039"/>
    <cellStyle name="20% - Accent4 3 17" xfId="1040"/>
    <cellStyle name="20% - Accent4 3 18" xfId="1041"/>
    <cellStyle name="20% - Accent4 3 19" xfId="1042"/>
    <cellStyle name="20% - Accent4 3 2" xfId="1043"/>
    <cellStyle name="20% - Accent4 3 20" xfId="1044"/>
    <cellStyle name="20% - Accent4 3 21" xfId="1045"/>
    <cellStyle name="20% - Accent4 3 22" xfId="1046"/>
    <cellStyle name="20% - Accent4 3 23" xfId="1047"/>
    <cellStyle name="20% - Accent4 3 24" xfId="1048"/>
    <cellStyle name="20% - Accent4 3 25" xfId="1049"/>
    <cellStyle name="20% - Accent4 3 26" xfId="1050"/>
    <cellStyle name="20% - Accent4 3 27" xfId="1051"/>
    <cellStyle name="20% - Accent4 3 28" xfId="1052"/>
    <cellStyle name="20% - Accent4 3 29" xfId="1053"/>
    <cellStyle name="20% - Accent4 3 3" xfId="1054"/>
    <cellStyle name="20% - Accent4 3 30" xfId="1055"/>
    <cellStyle name="20% - Accent4 3 4" xfId="1056"/>
    <cellStyle name="20% - Accent4 3 5" xfId="1057"/>
    <cellStyle name="20% - Accent4 3 6" xfId="1058"/>
    <cellStyle name="20% - Accent4 3 7" xfId="1059"/>
    <cellStyle name="20% - Accent4 3 8" xfId="1060"/>
    <cellStyle name="20% - Accent4 3 9" xfId="1061"/>
    <cellStyle name="20% - Accent4 30" xfId="1062"/>
    <cellStyle name="20% - Accent4 30 2" xfId="1063"/>
    <cellStyle name="20% - Accent4 30 3" xfId="1064"/>
    <cellStyle name="20% - Accent4 31" xfId="1065"/>
    <cellStyle name="20% - Accent4 31 2" xfId="1066"/>
    <cellStyle name="20% - Accent4 31 3" xfId="1067"/>
    <cellStyle name="20% - Accent4 32" xfId="1068"/>
    <cellStyle name="20% - Accent4 32 2" xfId="1069"/>
    <cellStyle name="20% - Accent4 32 3" xfId="1070"/>
    <cellStyle name="20% - Accent4 33" xfId="1071"/>
    <cellStyle name="20% - Accent4 33 2" xfId="1072"/>
    <cellStyle name="20% - Accent4 33 3" xfId="1073"/>
    <cellStyle name="20% - Accent4 34" xfId="1074"/>
    <cellStyle name="20% - Accent4 34 2" xfId="1075"/>
    <cellStyle name="20% - Accent4 34 3" xfId="1076"/>
    <cellStyle name="20% - Accent4 35" xfId="1077"/>
    <cellStyle name="20% - Accent4 35 2" xfId="1078"/>
    <cellStyle name="20% - Accent4 35 3" xfId="1079"/>
    <cellStyle name="20% - Accent4 36" xfId="1080"/>
    <cellStyle name="20% - Accent4 36 2" xfId="1081"/>
    <cellStyle name="20% - Accent4 36 3" xfId="1082"/>
    <cellStyle name="20% - Accent4 37" xfId="1083"/>
    <cellStyle name="20% - Accent4 37 2" xfId="1084"/>
    <cellStyle name="20% - Accent4 37 3" xfId="1085"/>
    <cellStyle name="20% - Accent4 38" xfId="1086"/>
    <cellStyle name="20% - Accent4 38 2" xfId="1087"/>
    <cellStyle name="20% - Accent4 38 3" xfId="1088"/>
    <cellStyle name="20% - Accent4 39" xfId="1089"/>
    <cellStyle name="20% - Accent4 39 2" xfId="1090"/>
    <cellStyle name="20% - Accent4 39 3" xfId="1091"/>
    <cellStyle name="20% - Accent4 4" xfId="1092"/>
    <cellStyle name="20% - Accent4 4 10" xfId="1093"/>
    <cellStyle name="20% - Accent4 4 11" xfId="1094"/>
    <cellStyle name="20% - Accent4 4 12" xfId="1095"/>
    <cellStyle name="20% - Accent4 4 13" xfId="1096"/>
    <cellStyle name="20% - Accent4 4 14" xfId="1097"/>
    <cellStyle name="20% - Accent4 4 15" xfId="1098"/>
    <cellStyle name="20% - Accent4 4 16" xfId="1099"/>
    <cellStyle name="20% - Accent4 4 17" xfId="1100"/>
    <cellStyle name="20% - Accent4 4 18" xfId="1101"/>
    <cellStyle name="20% - Accent4 4 19" xfId="1102"/>
    <cellStyle name="20% - Accent4 4 2" xfId="1103"/>
    <cellStyle name="20% - Accent4 4 20" xfId="1104"/>
    <cellStyle name="20% - Accent4 4 21" xfId="1105"/>
    <cellStyle name="20% - Accent4 4 22" xfId="1106"/>
    <cellStyle name="20% - Accent4 4 23" xfId="1107"/>
    <cellStyle name="20% - Accent4 4 24" xfId="1108"/>
    <cellStyle name="20% - Accent4 4 25" xfId="1109"/>
    <cellStyle name="20% - Accent4 4 26" xfId="1110"/>
    <cellStyle name="20% - Accent4 4 27" xfId="1111"/>
    <cellStyle name="20% - Accent4 4 28" xfId="1112"/>
    <cellStyle name="20% - Accent4 4 29" xfId="1113"/>
    <cellStyle name="20% - Accent4 4 3" xfId="1114"/>
    <cellStyle name="20% - Accent4 4 30" xfId="1115"/>
    <cellStyle name="20% - Accent4 4 4" xfId="1116"/>
    <cellStyle name="20% - Accent4 4 5" xfId="1117"/>
    <cellStyle name="20% - Accent4 4 6" xfId="1118"/>
    <cellStyle name="20% - Accent4 4 7" xfId="1119"/>
    <cellStyle name="20% - Accent4 4 8" xfId="1120"/>
    <cellStyle name="20% - Accent4 4 9" xfId="1121"/>
    <cellStyle name="20% - Accent4 40" xfId="1122"/>
    <cellStyle name="20% - Accent4 40 2" xfId="1123"/>
    <cellStyle name="20% - Accent4 40 3" xfId="1124"/>
    <cellStyle name="20% - Accent4 41" xfId="1125"/>
    <cellStyle name="20% - Accent4 41 2" xfId="1126"/>
    <cellStyle name="20% - Accent4 41 3" xfId="1127"/>
    <cellStyle name="20% - Accent4 42" xfId="1128"/>
    <cellStyle name="20% - Accent4 42 2" xfId="1129"/>
    <cellStyle name="20% - Accent4 42 3" xfId="1130"/>
    <cellStyle name="20% - Accent4 43" xfId="1131"/>
    <cellStyle name="20% - Accent4 43 2" xfId="1132"/>
    <cellStyle name="20% - Accent4 43 3" xfId="1133"/>
    <cellStyle name="20% - Accent4 44" xfId="1134"/>
    <cellStyle name="20% - Accent4 44 2" xfId="1135"/>
    <cellStyle name="20% - Accent4 44 3" xfId="1136"/>
    <cellStyle name="20% - Accent4 45" xfId="1137"/>
    <cellStyle name="20% - Accent4 45 2" xfId="1138"/>
    <cellStyle name="20% - Accent4 45 3" xfId="1139"/>
    <cellStyle name="20% - Accent4 46" xfId="1140"/>
    <cellStyle name="20% - Accent4 46 2" xfId="1141"/>
    <cellStyle name="20% - Accent4 46 3" xfId="1142"/>
    <cellStyle name="20% - Accent4 47" xfId="1143"/>
    <cellStyle name="20% - Accent4 48" xfId="1144"/>
    <cellStyle name="20% - Accent4 49" xfId="1145"/>
    <cellStyle name="20% - Accent4 5" xfId="1146"/>
    <cellStyle name="20% - Accent4 5 10" xfId="1147"/>
    <cellStyle name="20% - Accent4 5 11" xfId="1148"/>
    <cellStyle name="20% - Accent4 5 12" xfId="1149"/>
    <cellStyle name="20% - Accent4 5 13" xfId="1150"/>
    <cellStyle name="20% - Accent4 5 14" xfId="1151"/>
    <cellStyle name="20% - Accent4 5 15" xfId="1152"/>
    <cellStyle name="20% - Accent4 5 16" xfId="1153"/>
    <cellStyle name="20% - Accent4 5 2" xfId="1154"/>
    <cellStyle name="20% - Accent4 5 3" xfId="1155"/>
    <cellStyle name="20% - Accent4 5 4" xfId="1156"/>
    <cellStyle name="20% - Accent4 5 5" xfId="1157"/>
    <cellStyle name="20% - Accent4 5 6" xfId="1158"/>
    <cellStyle name="20% - Accent4 5 7" xfId="1159"/>
    <cellStyle name="20% - Accent4 5 8" xfId="1160"/>
    <cellStyle name="20% - Accent4 5 9" xfId="1161"/>
    <cellStyle name="20% - Accent4 50" xfId="1162"/>
    <cellStyle name="20% - Accent4 51" xfId="1163"/>
    <cellStyle name="20% - Accent4 52" xfId="1164"/>
    <cellStyle name="20% - Accent4 53" xfId="1165"/>
    <cellStyle name="20% - Accent4 54" xfId="1166"/>
    <cellStyle name="20% - Accent4 55" xfId="1167"/>
    <cellStyle name="20% - Accent4 56" xfId="1168"/>
    <cellStyle name="20% - Accent4 57" xfId="1169"/>
    <cellStyle name="20% - Accent4 58" xfId="1170"/>
    <cellStyle name="20% - Accent4 59" xfId="1171"/>
    <cellStyle name="20% - Accent4 6" xfId="1172"/>
    <cellStyle name="20% - Accent4 6 10" xfId="1173"/>
    <cellStyle name="20% - Accent4 6 11" xfId="1174"/>
    <cellStyle name="20% - Accent4 6 2" xfId="1175"/>
    <cellStyle name="20% - Accent4 6 3" xfId="1176"/>
    <cellStyle name="20% - Accent4 6 4" xfId="1177"/>
    <cellStyle name="20% - Accent4 6 5" xfId="1178"/>
    <cellStyle name="20% - Accent4 6 6" xfId="1179"/>
    <cellStyle name="20% - Accent4 6 7" xfId="1180"/>
    <cellStyle name="20% - Accent4 6 8" xfId="1181"/>
    <cellStyle name="20% - Accent4 6 9" xfId="1182"/>
    <cellStyle name="20% - Accent4 60" xfId="1183"/>
    <cellStyle name="20% - Accent4 61" xfId="1184"/>
    <cellStyle name="20% - Accent4 62" xfId="1185"/>
    <cellStyle name="20% - Accent4 63" xfId="1186"/>
    <cellStyle name="20% - Accent4 7" xfId="1187"/>
    <cellStyle name="20% - Accent4 7 10" xfId="1188"/>
    <cellStyle name="20% - Accent4 7 11" xfId="1189"/>
    <cellStyle name="20% - Accent4 7 2" xfId="1190"/>
    <cellStyle name="20% - Accent4 7 3" xfId="1191"/>
    <cellStyle name="20% - Accent4 7 4" xfId="1192"/>
    <cellStyle name="20% - Accent4 7 5" xfId="1193"/>
    <cellStyle name="20% - Accent4 7 6" xfId="1194"/>
    <cellStyle name="20% - Accent4 7 7" xfId="1195"/>
    <cellStyle name="20% - Accent4 7 8" xfId="1196"/>
    <cellStyle name="20% - Accent4 7 9" xfId="1197"/>
    <cellStyle name="20% - Accent4 8" xfId="1198"/>
    <cellStyle name="20% - Accent4 8 10" xfId="1199"/>
    <cellStyle name="20% - Accent4 8 11" xfId="1200"/>
    <cellStyle name="20% - Accent4 8 2" xfId="1201"/>
    <cellStyle name="20% - Accent4 8 3" xfId="1202"/>
    <cellStyle name="20% - Accent4 8 4" xfId="1203"/>
    <cellStyle name="20% - Accent4 8 5" xfId="1204"/>
    <cellStyle name="20% - Accent4 8 6" xfId="1205"/>
    <cellStyle name="20% - Accent4 8 7" xfId="1206"/>
    <cellStyle name="20% - Accent4 8 8" xfId="1207"/>
    <cellStyle name="20% - Accent4 8 9" xfId="1208"/>
    <cellStyle name="20% - Accent4 9" xfId="1209"/>
    <cellStyle name="20% - Accent4 9 10" xfId="1210"/>
    <cellStyle name="20% - Accent4 9 11" xfId="1211"/>
    <cellStyle name="20% - Accent4 9 2" xfId="1212"/>
    <cellStyle name="20% - Accent4 9 3" xfId="1213"/>
    <cellStyle name="20% - Accent4 9 4" xfId="1214"/>
    <cellStyle name="20% - Accent4 9 5" xfId="1215"/>
    <cellStyle name="20% - Accent4 9 6" xfId="1216"/>
    <cellStyle name="20% - Accent4 9 7" xfId="1217"/>
    <cellStyle name="20% - Accent4 9 8" xfId="1218"/>
    <cellStyle name="20% - Accent4 9 9" xfId="1219"/>
    <cellStyle name="20% - Accent5" xfId="18416" builtinId="46" customBuiltin="1"/>
    <cellStyle name="20% - Accent5 10" xfId="1220"/>
    <cellStyle name="20% - Accent5 10 10" xfId="1221"/>
    <cellStyle name="20% - Accent5 10 11" xfId="1222"/>
    <cellStyle name="20% - Accent5 10 2" xfId="1223"/>
    <cellStyle name="20% - Accent5 10 3" xfId="1224"/>
    <cellStyle name="20% - Accent5 10 4" xfId="1225"/>
    <cellStyle name="20% - Accent5 10 5" xfId="1226"/>
    <cellStyle name="20% - Accent5 10 6" xfId="1227"/>
    <cellStyle name="20% - Accent5 10 7" xfId="1228"/>
    <cellStyle name="20% - Accent5 10 8" xfId="1229"/>
    <cellStyle name="20% - Accent5 10 9" xfId="1230"/>
    <cellStyle name="20% - Accent5 11" xfId="1231"/>
    <cellStyle name="20% - Accent5 12" xfId="1232"/>
    <cellStyle name="20% - Accent5 13" xfId="1233"/>
    <cellStyle name="20% - Accent5 14" xfId="1234"/>
    <cellStyle name="20% - Accent5 15" xfId="1235"/>
    <cellStyle name="20% - Accent5 16" xfId="1236"/>
    <cellStyle name="20% - Accent5 16 2" xfId="1237"/>
    <cellStyle name="20% - Accent5 16 3" xfId="1238"/>
    <cellStyle name="20% - Accent5 17" xfId="1239"/>
    <cellStyle name="20% - Accent5 17 2" xfId="1240"/>
    <cellStyle name="20% - Accent5 17 3" xfId="1241"/>
    <cellStyle name="20% - Accent5 18" xfId="1242"/>
    <cellStyle name="20% - Accent5 18 2" xfId="1243"/>
    <cellStyle name="20% - Accent5 18 3" xfId="1244"/>
    <cellStyle name="20% - Accent5 19" xfId="1245"/>
    <cellStyle name="20% - Accent5 19 2" xfId="1246"/>
    <cellStyle name="20% - Accent5 19 3" xfId="1247"/>
    <cellStyle name="20% - Accent5 2" xfId="1248"/>
    <cellStyle name="20% - Accent5 2 10" xfId="1249"/>
    <cellStyle name="20% - Accent5 2 11" xfId="1250"/>
    <cellStyle name="20% - Accent5 2 12" xfId="1251"/>
    <cellStyle name="20% - Accent5 2 13" xfId="1252"/>
    <cellStyle name="20% - Accent5 2 14" xfId="1253"/>
    <cellStyle name="20% - Accent5 2 15" xfId="1254"/>
    <cellStyle name="20% - Accent5 2 16" xfId="1255"/>
    <cellStyle name="20% - Accent5 2 17" xfId="1256"/>
    <cellStyle name="20% - Accent5 2 18" xfId="1257"/>
    <cellStyle name="20% - Accent5 2 19" xfId="1258"/>
    <cellStyle name="20% - Accent5 2 2" xfId="1259"/>
    <cellStyle name="20% - Accent5 2 20" xfId="1260"/>
    <cellStyle name="20% - Accent5 2 21" xfId="1261"/>
    <cellStyle name="20% - Accent5 2 22" xfId="1262"/>
    <cellStyle name="20% - Accent5 2 23" xfId="1263"/>
    <cellStyle name="20% - Accent5 2 24" xfId="1264"/>
    <cellStyle name="20% - Accent5 2 25" xfId="1265"/>
    <cellStyle name="20% - Accent5 2 26" xfId="1266"/>
    <cellStyle name="20% - Accent5 2 27" xfId="1267"/>
    <cellStyle name="20% - Accent5 2 28" xfId="1268"/>
    <cellStyle name="20% - Accent5 2 29" xfId="1269"/>
    <cellStyle name="20% - Accent5 2 3" xfId="1270"/>
    <cellStyle name="20% - Accent5 2 30" xfId="1271"/>
    <cellStyle name="20% - Accent5 2 31" xfId="1272"/>
    <cellStyle name="20% - Accent5 2 4" xfId="1273"/>
    <cellStyle name="20% - Accent5 2 5" xfId="1274"/>
    <cellStyle name="20% - Accent5 2 6" xfId="1275"/>
    <cellStyle name="20% - Accent5 2 7" xfId="1276"/>
    <cellStyle name="20% - Accent5 2 8" xfId="1277"/>
    <cellStyle name="20% - Accent5 2 9" xfId="1278"/>
    <cellStyle name="20% - Accent5 20" xfId="1279"/>
    <cellStyle name="20% - Accent5 20 2" xfId="1280"/>
    <cellStyle name="20% - Accent5 20 3" xfId="1281"/>
    <cellStyle name="20% - Accent5 21" xfId="1282"/>
    <cellStyle name="20% - Accent5 21 2" xfId="1283"/>
    <cellStyle name="20% - Accent5 21 3" xfId="1284"/>
    <cellStyle name="20% - Accent5 22" xfId="1285"/>
    <cellStyle name="20% - Accent5 22 2" xfId="1286"/>
    <cellStyle name="20% - Accent5 22 3" xfId="1287"/>
    <cellStyle name="20% - Accent5 23" xfId="1288"/>
    <cellStyle name="20% - Accent5 23 2" xfId="1289"/>
    <cellStyle name="20% - Accent5 23 3" xfId="1290"/>
    <cellStyle name="20% - Accent5 24" xfId="1291"/>
    <cellStyle name="20% - Accent5 24 2" xfId="1292"/>
    <cellStyle name="20% - Accent5 24 3" xfId="1293"/>
    <cellStyle name="20% - Accent5 25" xfId="1294"/>
    <cellStyle name="20% - Accent5 25 2" xfId="1295"/>
    <cellStyle name="20% - Accent5 25 3" xfId="1296"/>
    <cellStyle name="20% - Accent5 26" xfId="1297"/>
    <cellStyle name="20% - Accent5 26 2" xfId="1298"/>
    <cellStyle name="20% - Accent5 26 3" xfId="1299"/>
    <cellStyle name="20% - Accent5 27" xfId="1300"/>
    <cellStyle name="20% - Accent5 27 2" xfId="1301"/>
    <cellStyle name="20% - Accent5 27 3" xfId="1302"/>
    <cellStyle name="20% - Accent5 28" xfId="1303"/>
    <cellStyle name="20% - Accent5 28 2" xfId="1304"/>
    <cellStyle name="20% - Accent5 28 3" xfId="1305"/>
    <cellStyle name="20% - Accent5 29" xfId="1306"/>
    <cellStyle name="20% - Accent5 29 2" xfId="1307"/>
    <cellStyle name="20% - Accent5 29 3" xfId="1308"/>
    <cellStyle name="20% - Accent5 3" xfId="1309"/>
    <cellStyle name="20% - Accent5 3 10" xfId="1310"/>
    <cellStyle name="20% - Accent5 3 11" xfId="1311"/>
    <cellStyle name="20% - Accent5 3 12" xfId="1312"/>
    <cellStyle name="20% - Accent5 3 13" xfId="1313"/>
    <cellStyle name="20% - Accent5 3 14" xfId="1314"/>
    <cellStyle name="20% - Accent5 3 15" xfId="1315"/>
    <cellStyle name="20% - Accent5 3 16" xfId="1316"/>
    <cellStyle name="20% - Accent5 3 17" xfId="1317"/>
    <cellStyle name="20% - Accent5 3 18" xfId="1318"/>
    <cellStyle name="20% - Accent5 3 19" xfId="1319"/>
    <cellStyle name="20% - Accent5 3 2" xfId="1320"/>
    <cellStyle name="20% - Accent5 3 20" xfId="1321"/>
    <cellStyle name="20% - Accent5 3 21" xfId="1322"/>
    <cellStyle name="20% - Accent5 3 22" xfId="1323"/>
    <cellStyle name="20% - Accent5 3 23" xfId="1324"/>
    <cellStyle name="20% - Accent5 3 24" xfId="1325"/>
    <cellStyle name="20% - Accent5 3 25" xfId="1326"/>
    <cellStyle name="20% - Accent5 3 26" xfId="1327"/>
    <cellStyle name="20% - Accent5 3 27" xfId="1328"/>
    <cellStyle name="20% - Accent5 3 28" xfId="1329"/>
    <cellStyle name="20% - Accent5 3 29" xfId="1330"/>
    <cellStyle name="20% - Accent5 3 3" xfId="1331"/>
    <cellStyle name="20% - Accent5 3 30" xfId="1332"/>
    <cellStyle name="20% - Accent5 3 4" xfId="1333"/>
    <cellStyle name="20% - Accent5 3 5" xfId="1334"/>
    <cellStyle name="20% - Accent5 3 6" xfId="1335"/>
    <cellStyle name="20% - Accent5 3 7" xfId="1336"/>
    <cellStyle name="20% - Accent5 3 8" xfId="1337"/>
    <cellStyle name="20% - Accent5 3 9" xfId="1338"/>
    <cellStyle name="20% - Accent5 30" xfId="1339"/>
    <cellStyle name="20% - Accent5 30 2" xfId="1340"/>
    <cellStyle name="20% - Accent5 30 3" xfId="1341"/>
    <cellStyle name="20% - Accent5 31" xfId="1342"/>
    <cellStyle name="20% - Accent5 31 2" xfId="1343"/>
    <cellStyle name="20% - Accent5 31 3" xfId="1344"/>
    <cellStyle name="20% - Accent5 32" xfId="1345"/>
    <cellStyle name="20% - Accent5 32 2" xfId="1346"/>
    <cellStyle name="20% - Accent5 32 3" xfId="1347"/>
    <cellStyle name="20% - Accent5 33" xfId="1348"/>
    <cellStyle name="20% - Accent5 33 2" xfId="1349"/>
    <cellStyle name="20% - Accent5 33 3" xfId="1350"/>
    <cellStyle name="20% - Accent5 34" xfId="1351"/>
    <cellStyle name="20% - Accent5 34 2" xfId="1352"/>
    <cellStyle name="20% - Accent5 34 3" xfId="1353"/>
    <cellStyle name="20% - Accent5 35" xfId="1354"/>
    <cellStyle name="20% - Accent5 35 2" xfId="1355"/>
    <cellStyle name="20% - Accent5 35 3" xfId="1356"/>
    <cellStyle name="20% - Accent5 36" xfId="1357"/>
    <cellStyle name="20% - Accent5 36 2" xfId="1358"/>
    <cellStyle name="20% - Accent5 36 3" xfId="1359"/>
    <cellStyle name="20% - Accent5 37" xfId="1360"/>
    <cellStyle name="20% - Accent5 37 2" xfId="1361"/>
    <cellStyle name="20% - Accent5 37 3" xfId="1362"/>
    <cellStyle name="20% - Accent5 38" xfId="1363"/>
    <cellStyle name="20% - Accent5 38 2" xfId="1364"/>
    <cellStyle name="20% - Accent5 38 3" xfId="1365"/>
    <cellStyle name="20% - Accent5 39" xfId="1366"/>
    <cellStyle name="20% - Accent5 39 2" xfId="1367"/>
    <cellStyle name="20% - Accent5 39 3" xfId="1368"/>
    <cellStyle name="20% - Accent5 4" xfId="1369"/>
    <cellStyle name="20% - Accent5 4 10" xfId="1370"/>
    <cellStyle name="20% - Accent5 4 11" xfId="1371"/>
    <cellStyle name="20% - Accent5 4 12" xfId="1372"/>
    <cellStyle name="20% - Accent5 4 13" xfId="1373"/>
    <cellStyle name="20% - Accent5 4 14" xfId="1374"/>
    <cellStyle name="20% - Accent5 4 15" xfId="1375"/>
    <cellStyle name="20% - Accent5 4 16" xfId="1376"/>
    <cellStyle name="20% - Accent5 4 17" xfId="1377"/>
    <cellStyle name="20% - Accent5 4 18" xfId="1378"/>
    <cellStyle name="20% - Accent5 4 19" xfId="1379"/>
    <cellStyle name="20% - Accent5 4 2" xfId="1380"/>
    <cellStyle name="20% - Accent5 4 20" xfId="1381"/>
    <cellStyle name="20% - Accent5 4 21" xfId="1382"/>
    <cellStyle name="20% - Accent5 4 22" xfId="1383"/>
    <cellStyle name="20% - Accent5 4 23" xfId="1384"/>
    <cellStyle name="20% - Accent5 4 24" xfId="1385"/>
    <cellStyle name="20% - Accent5 4 25" xfId="1386"/>
    <cellStyle name="20% - Accent5 4 26" xfId="1387"/>
    <cellStyle name="20% - Accent5 4 27" xfId="1388"/>
    <cellStyle name="20% - Accent5 4 28" xfId="1389"/>
    <cellStyle name="20% - Accent5 4 29" xfId="1390"/>
    <cellStyle name="20% - Accent5 4 3" xfId="1391"/>
    <cellStyle name="20% - Accent5 4 30" xfId="1392"/>
    <cellStyle name="20% - Accent5 4 4" xfId="1393"/>
    <cellStyle name="20% - Accent5 4 5" xfId="1394"/>
    <cellStyle name="20% - Accent5 4 6" xfId="1395"/>
    <cellStyle name="20% - Accent5 4 7" xfId="1396"/>
    <cellStyle name="20% - Accent5 4 8" xfId="1397"/>
    <cellStyle name="20% - Accent5 4 9" xfId="1398"/>
    <cellStyle name="20% - Accent5 40" xfId="1399"/>
    <cellStyle name="20% - Accent5 40 2" xfId="1400"/>
    <cellStyle name="20% - Accent5 40 3" xfId="1401"/>
    <cellStyle name="20% - Accent5 41" xfId="1402"/>
    <cellStyle name="20% - Accent5 41 2" xfId="1403"/>
    <cellStyle name="20% - Accent5 41 3" xfId="1404"/>
    <cellStyle name="20% - Accent5 42" xfId="1405"/>
    <cellStyle name="20% - Accent5 42 2" xfId="1406"/>
    <cellStyle name="20% - Accent5 42 3" xfId="1407"/>
    <cellStyle name="20% - Accent5 43" xfId="1408"/>
    <cellStyle name="20% - Accent5 43 2" xfId="1409"/>
    <cellStyle name="20% - Accent5 43 3" xfId="1410"/>
    <cellStyle name="20% - Accent5 44" xfId="1411"/>
    <cellStyle name="20% - Accent5 44 2" xfId="1412"/>
    <cellStyle name="20% - Accent5 44 3" xfId="1413"/>
    <cellStyle name="20% - Accent5 45" xfId="1414"/>
    <cellStyle name="20% - Accent5 45 2" xfId="1415"/>
    <cellStyle name="20% - Accent5 45 3" xfId="1416"/>
    <cellStyle name="20% - Accent5 46" xfId="1417"/>
    <cellStyle name="20% - Accent5 46 2" xfId="1418"/>
    <cellStyle name="20% - Accent5 46 3" xfId="1419"/>
    <cellStyle name="20% - Accent5 47" xfId="1420"/>
    <cellStyle name="20% - Accent5 48" xfId="1421"/>
    <cellStyle name="20% - Accent5 49" xfId="1422"/>
    <cellStyle name="20% - Accent5 5" xfId="1423"/>
    <cellStyle name="20% - Accent5 5 10" xfId="1424"/>
    <cellStyle name="20% - Accent5 5 11" xfId="1425"/>
    <cellStyle name="20% - Accent5 5 12" xfId="1426"/>
    <cellStyle name="20% - Accent5 5 13" xfId="1427"/>
    <cellStyle name="20% - Accent5 5 14" xfId="1428"/>
    <cellStyle name="20% - Accent5 5 15" xfId="1429"/>
    <cellStyle name="20% - Accent5 5 16" xfId="1430"/>
    <cellStyle name="20% - Accent5 5 2" xfId="1431"/>
    <cellStyle name="20% - Accent5 5 3" xfId="1432"/>
    <cellStyle name="20% - Accent5 5 4" xfId="1433"/>
    <cellStyle name="20% - Accent5 5 5" xfId="1434"/>
    <cellStyle name="20% - Accent5 5 6" xfId="1435"/>
    <cellStyle name="20% - Accent5 5 7" xfId="1436"/>
    <cellStyle name="20% - Accent5 5 8" xfId="1437"/>
    <cellStyle name="20% - Accent5 5 9" xfId="1438"/>
    <cellStyle name="20% - Accent5 50" xfId="1439"/>
    <cellStyle name="20% - Accent5 51" xfId="1440"/>
    <cellStyle name="20% - Accent5 52" xfId="1441"/>
    <cellStyle name="20% - Accent5 53" xfId="1442"/>
    <cellStyle name="20% - Accent5 54" xfId="1443"/>
    <cellStyle name="20% - Accent5 55" xfId="1444"/>
    <cellStyle name="20% - Accent5 56" xfId="1445"/>
    <cellStyle name="20% - Accent5 57" xfId="1446"/>
    <cellStyle name="20% - Accent5 58" xfId="1447"/>
    <cellStyle name="20% - Accent5 59" xfId="1448"/>
    <cellStyle name="20% - Accent5 6" xfId="1449"/>
    <cellStyle name="20% - Accent5 6 10" xfId="1450"/>
    <cellStyle name="20% - Accent5 6 11" xfId="1451"/>
    <cellStyle name="20% - Accent5 6 2" xfId="1452"/>
    <cellStyle name="20% - Accent5 6 3" xfId="1453"/>
    <cellStyle name="20% - Accent5 6 4" xfId="1454"/>
    <cellStyle name="20% - Accent5 6 5" xfId="1455"/>
    <cellStyle name="20% - Accent5 6 6" xfId="1456"/>
    <cellStyle name="20% - Accent5 6 7" xfId="1457"/>
    <cellStyle name="20% - Accent5 6 8" xfId="1458"/>
    <cellStyle name="20% - Accent5 6 9" xfId="1459"/>
    <cellStyle name="20% - Accent5 60" xfId="1460"/>
    <cellStyle name="20% - Accent5 61" xfId="1461"/>
    <cellStyle name="20% - Accent5 62" xfId="1462"/>
    <cellStyle name="20% - Accent5 63" xfId="1463"/>
    <cellStyle name="20% - Accent5 7" xfId="1464"/>
    <cellStyle name="20% - Accent5 7 10" xfId="1465"/>
    <cellStyle name="20% - Accent5 7 11" xfId="1466"/>
    <cellStyle name="20% - Accent5 7 2" xfId="1467"/>
    <cellStyle name="20% - Accent5 7 3" xfId="1468"/>
    <cellStyle name="20% - Accent5 7 4" xfId="1469"/>
    <cellStyle name="20% - Accent5 7 5" xfId="1470"/>
    <cellStyle name="20% - Accent5 7 6" xfId="1471"/>
    <cellStyle name="20% - Accent5 7 7" xfId="1472"/>
    <cellStyle name="20% - Accent5 7 8" xfId="1473"/>
    <cellStyle name="20% - Accent5 7 9" xfId="1474"/>
    <cellStyle name="20% - Accent5 8" xfId="1475"/>
    <cellStyle name="20% - Accent5 8 10" xfId="1476"/>
    <cellStyle name="20% - Accent5 8 11" xfId="1477"/>
    <cellStyle name="20% - Accent5 8 2" xfId="1478"/>
    <cellStyle name="20% - Accent5 8 3" xfId="1479"/>
    <cellStyle name="20% - Accent5 8 4" xfId="1480"/>
    <cellStyle name="20% - Accent5 8 5" xfId="1481"/>
    <cellStyle name="20% - Accent5 8 6" xfId="1482"/>
    <cellStyle name="20% - Accent5 8 7" xfId="1483"/>
    <cellStyle name="20% - Accent5 8 8" xfId="1484"/>
    <cellStyle name="20% - Accent5 8 9" xfId="1485"/>
    <cellStyle name="20% - Accent5 9" xfId="1486"/>
    <cellStyle name="20% - Accent5 9 10" xfId="1487"/>
    <cellStyle name="20% - Accent5 9 11" xfId="1488"/>
    <cellStyle name="20% - Accent5 9 2" xfId="1489"/>
    <cellStyle name="20% - Accent5 9 3" xfId="1490"/>
    <cellStyle name="20% - Accent5 9 4" xfId="1491"/>
    <cellStyle name="20% - Accent5 9 5" xfId="1492"/>
    <cellStyle name="20% - Accent5 9 6" xfId="1493"/>
    <cellStyle name="20% - Accent5 9 7" xfId="1494"/>
    <cellStyle name="20% - Accent5 9 8" xfId="1495"/>
    <cellStyle name="20% - Accent5 9 9" xfId="1496"/>
    <cellStyle name="20% - Accent6" xfId="18420" builtinId="50" customBuiltin="1"/>
    <cellStyle name="20% - Accent6 10" xfId="1497"/>
    <cellStyle name="20% - Accent6 10 10" xfId="1498"/>
    <cellStyle name="20% - Accent6 10 11" xfId="1499"/>
    <cellStyle name="20% - Accent6 10 2" xfId="1500"/>
    <cellStyle name="20% - Accent6 10 3" xfId="1501"/>
    <cellStyle name="20% - Accent6 10 4" xfId="1502"/>
    <cellStyle name="20% - Accent6 10 5" xfId="1503"/>
    <cellStyle name="20% - Accent6 10 6" xfId="1504"/>
    <cellStyle name="20% - Accent6 10 7" xfId="1505"/>
    <cellStyle name="20% - Accent6 10 8" xfId="1506"/>
    <cellStyle name="20% - Accent6 10 9" xfId="1507"/>
    <cellStyle name="20% - Accent6 11" xfId="1508"/>
    <cellStyle name="20% - Accent6 12" xfId="1509"/>
    <cellStyle name="20% - Accent6 13" xfId="1510"/>
    <cellStyle name="20% - Accent6 14" xfId="1511"/>
    <cellStyle name="20% - Accent6 15" xfId="1512"/>
    <cellStyle name="20% - Accent6 16" xfId="1513"/>
    <cellStyle name="20% - Accent6 16 2" xfId="1514"/>
    <cellStyle name="20% - Accent6 16 3" xfId="1515"/>
    <cellStyle name="20% - Accent6 17" xfId="1516"/>
    <cellStyle name="20% - Accent6 17 2" xfId="1517"/>
    <cellStyle name="20% - Accent6 17 3" xfId="1518"/>
    <cellStyle name="20% - Accent6 18" xfId="1519"/>
    <cellStyle name="20% - Accent6 18 2" xfId="1520"/>
    <cellStyle name="20% - Accent6 18 3" xfId="1521"/>
    <cellStyle name="20% - Accent6 19" xfId="1522"/>
    <cellStyle name="20% - Accent6 19 2" xfId="1523"/>
    <cellStyle name="20% - Accent6 19 3" xfId="1524"/>
    <cellStyle name="20% - Accent6 2" xfId="1525"/>
    <cellStyle name="20% - Accent6 2 10" xfId="1526"/>
    <cellStyle name="20% - Accent6 2 11" xfId="1527"/>
    <cellStyle name="20% - Accent6 2 12" xfId="1528"/>
    <cellStyle name="20% - Accent6 2 13" xfId="1529"/>
    <cellStyle name="20% - Accent6 2 14" xfId="1530"/>
    <cellStyle name="20% - Accent6 2 15" xfId="1531"/>
    <cellStyle name="20% - Accent6 2 16" xfId="1532"/>
    <cellStyle name="20% - Accent6 2 17" xfId="1533"/>
    <cellStyle name="20% - Accent6 2 18" xfId="1534"/>
    <cellStyle name="20% - Accent6 2 19" xfId="1535"/>
    <cellStyle name="20% - Accent6 2 2" xfId="1536"/>
    <cellStyle name="20% - Accent6 2 20" xfId="1537"/>
    <cellStyle name="20% - Accent6 2 21" xfId="1538"/>
    <cellStyle name="20% - Accent6 2 22" xfId="1539"/>
    <cellStyle name="20% - Accent6 2 23" xfId="1540"/>
    <cellStyle name="20% - Accent6 2 24" xfId="1541"/>
    <cellStyle name="20% - Accent6 2 25" xfId="1542"/>
    <cellStyle name="20% - Accent6 2 26" xfId="1543"/>
    <cellStyle name="20% - Accent6 2 27" xfId="1544"/>
    <cellStyle name="20% - Accent6 2 28" xfId="1545"/>
    <cellStyle name="20% - Accent6 2 29" xfId="1546"/>
    <cellStyle name="20% - Accent6 2 3" xfId="1547"/>
    <cellStyle name="20% - Accent6 2 30" xfId="1548"/>
    <cellStyle name="20% - Accent6 2 31" xfId="1549"/>
    <cellStyle name="20% - Accent6 2 32" xfId="1550"/>
    <cellStyle name="20% - Accent6 2 33" xfId="1551"/>
    <cellStyle name="20% - Accent6 2 34" xfId="1552"/>
    <cellStyle name="20% - Accent6 2 35" xfId="1553"/>
    <cellStyle name="20% - Accent6 2 4" xfId="1554"/>
    <cellStyle name="20% - Accent6 2 5" xfId="1555"/>
    <cellStyle name="20% - Accent6 2 6" xfId="1556"/>
    <cellStyle name="20% - Accent6 2 7" xfId="1557"/>
    <cellStyle name="20% - Accent6 2 8" xfId="1558"/>
    <cellStyle name="20% - Accent6 2 8 10" xfId="1559"/>
    <cellStyle name="20% - Accent6 2 8 11" xfId="1560"/>
    <cellStyle name="20% - Accent6 2 8 2" xfId="1561"/>
    <cellStyle name="20% - Accent6 2 8 2 2" xfId="1562"/>
    <cellStyle name="20% - Accent6 2 8 2 3" xfId="1563"/>
    <cellStyle name="20% - Accent6 2 8 2 4" xfId="1564"/>
    <cellStyle name="20% - Accent6 2 8 2 5" xfId="1565"/>
    <cellStyle name="20% - Accent6 2 8 3" xfId="1566"/>
    <cellStyle name="20% - Accent6 2 8 3 2" xfId="1567"/>
    <cellStyle name="20% - Accent6 2 8 3 3" xfId="1568"/>
    <cellStyle name="20% - Accent6 2 8 3 4" xfId="1569"/>
    <cellStyle name="20% - Accent6 2 8 3 5" xfId="1570"/>
    <cellStyle name="20% - Accent6 2 8 4" xfId="1571"/>
    <cellStyle name="20% - Accent6 2 8 5" xfId="1572"/>
    <cellStyle name="20% - Accent6 2 8 6" xfId="1573"/>
    <cellStyle name="20% - Accent6 2 8 7" xfId="1574"/>
    <cellStyle name="20% - Accent6 2 8 8" xfId="1575"/>
    <cellStyle name="20% - Accent6 2 8 9" xfId="1576"/>
    <cellStyle name="20% - Accent6 2 9" xfId="1577"/>
    <cellStyle name="20% - Accent6 2 9 2" xfId="1578"/>
    <cellStyle name="20% - Accent6 20" xfId="1579"/>
    <cellStyle name="20% - Accent6 20 2" xfId="1580"/>
    <cellStyle name="20% - Accent6 20 3" xfId="1581"/>
    <cellStyle name="20% - Accent6 21" xfId="1582"/>
    <cellStyle name="20% - Accent6 21 2" xfId="1583"/>
    <cellStyle name="20% - Accent6 21 3" xfId="1584"/>
    <cellStyle name="20% - Accent6 22" xfId="1585"/>
    <cellStyle name="20% - Accent6 22 2" xfId="1586"/>
    <cellStyle name="20% - Accent6 22 3" xfId="1587"/>
    <cellStyle name="20% - Accent6 23" xfId="1588"/>
    <cellStyle name="20% - Accent6 23 2" xfId="1589"/>
    <cellStyle name="20% - Accent6 23 3" xfId="1590"/>
    <cellStyle name="20% - Accent6 24" xfId="1591"/>
    <cellStyle name="20% - Accent6 24 2" xfId="1592"/>
    <cellStyle name="20% - Accent6 24 3" xfId="1593"/>
    <cellStyle name="20% - Accent6 25" xfId="1594"/>
    <cellStyle name="20% - Accent6 25 2" xfId="1595"/>
    <cellStyle name="20% - Accent6 25 3" xfId="1596"/>
    <cellStyle name="20% - Accent6 26" xfId="1597"/>
    <cellStyle name="20% - Accent6 26 2" xfId="1598"/>
    <cellStyle name="20% - Accent6 26 3" xfId="1599"/>
    <cellStyle name="20% - Accent6 27" xfId="1600"/>
    <cellStyle name="20% - Accent6 27 2" xfId="1601"/>
    <cellStyle name="20% - Accent6 27 3" xfId="1602"/>
    <cellStyle name="20% - Accent6 28" xfId="1603"/>
    <cellStyle name="20% - Accent6 28 2" xfId="1604"/>
    <cellStyle name="20% - Accent6 28 3" xfId="1605"/>
    <cellStyle name="20% - Accent6 29" xfId="1606"/>
    <cellStyle name="20% - Accent6 29 2" xfId="1607"/>
    <cellStyle name="20% - Accent6 29 3" xfId="1608"/>
    <cellStyle name="20% - Accent6 3" xfId="1609"/>
    <cellStyle name="20% - Accent6 3 10" xfId="1610"/>
    <cellStyle name="20% - Accent6 3 11" xfId="1611"/>
    <cellStyle name="20% - Accent6 3 12" xfId="1612"/>
    <cellStyle name="20% - Accent6 3 13" xfId="1613"/>
    <cellStyle name="20% - Accent6 3 14" xfId="1614"/>
    <cellStyle name="20% - Accent6 3 15" xfId="1615"/>
    <cellStyle name="20% - Accent6 3 16" xfId="1616"/>
    <cellStyle name="20% - Accent6 3 17" xfId="1617"/>
    <cellStyle name="20% - Accent6 3 18" xfId="1618"/>
    <cellStyle name="20% - Accent6 3 19" xfId="1619"/>
    <cellStyle name="20% - Accent6 3 2" xfId="1620"/>
    <cellStyle name="20% - Accent6 3 20" xfId="1621"/>
    <cellStyle name="20% - Accent6 3 21" xfId="1622"/>
    <cellStyle name="20% - Accent6 3 22" xfId="1623"/>
    <cellStyle name="20% - Accent6 3 23" xfId="1624"/>
    <cellStyle name="20% - Accent6 3 24" xfId="1625"/>
    <cellStyle name="20% - Accent6 3 25" xfId="1626"/>
    <cellStyle name="20% - Accent6 3 26" xfId="1627"/>
    <cellStyle name="20% - Accent6 3 27" xfId="1628"/>
    <cellStyle name="20% - Accent6 3 28" xfId="1629"/>
    <cellStyle name="20% - Accent6 3 29" xfId="1630"/>
    <cellStyle name="20% - Accent6 3 3" xfId="1631"/>
    <cellStyle name="20% - Accent6 3 30" xfId="1632"/>
    <cellStyle name="20% - Accent6 3 4" xfId="1633"/>
    <cellStyle name="20% - Accent6 3 5" xfId="1634"/>
    <cellStyle name="20% - Accent6 3 6" xfId="1635"/>
    <cellStyle name="20% - Accent6 3 7" xfId="1636"/>
    <cellStyle name="20% - Accent6 3 8" xfId="1637"/>
    <cellStyle name="20% - Accent6 3 9" xfId="1638"/>
    <cellStyle name="20% - Accent6 30" xfId="1639"/>
    <cellStyle name="20% - Accent6 30 2" xfId="1640"/>
    <cellStyle name="20% - Accent6 30 3" xfId="1641"/>
    <cellStyle name="20% - Accent6 31" xfId="1642"/>
    <cellStyle name="20% - Accent6 31 2" xfId="1643"/>
    <cellStyle name="20% - Accent6 31 3" xfId="1644"/>
    <cellStyle name="20% - Accent6 32" xfId="1645"/>
    <cellStyle name="20% - Accent6 32 2" xfId="1646"/>
    <cellStyle name="20% - Accent6 32 3" xfId="1647"/>
    <cellStyle name="20% - Accent6 33" xfId="1648"/>
    <cellStyle name="20% - Accent6 33 2" xfId="1649"/>
    <cellStyle name="20% - Accent6 33 3" xfId="1650"/>
    <cellStyle name="20% - Accent6 34" xfId="1651"/>
    <cellStyle name="20% - Accent6 34 2" xfId="1652"/>
    <cellStyle name="20% - Accent6 34 3" xfId="1653"/>
    <cellStyle name="20% - Accent6 35" xfId="1654"/>
    <cellStyle name="20% - Accent6 35 2" xfId="1655"/>
    <cellStyle name="20% - Accent6 35 3" xfId="1656"/>
    <cellStyle name="20% - Accent6 36" xfId="1657"/>
    <cellStyle name="20% - Accent6 36 2" xfId="1658"/>
    <cellStyle name="20% - Accent6 36 3" xfId="1659"/>
    <cellStyle name="20% - Accent6 37" xfId="1660"/>
    <cellStyle name="20% - Accent6 37 2" xfId="1661"/>
    <cellStyle name="20% - Accent6 37 3" xfId="1662"/>
    <cellStyle name="20% - Accent6 38" xfId="1663"/>
    <cellStyle name="20% - Accent6 38 2" xfId="1664"/>
    <cellStyle name="20% - Accent6 38 3" xfId="1665"/>
    <cellStyle name="20% - Accent6 39" xfId="1666"/>
    <cellStyle name="20% - Accent6 39 2" xfId="1667"/>
    <cellStyle name="20% - Accent6 39 3" xfId="1668"/>
    <cellStyle name="20% - Accent6 4" xfId="1669"/>
    <cellStyle name="20% - Accent6 4 10" xfId="1670"/>
    <cellStyle name="20% - Accent6 4 11" xfId="1671"/>
    <cellStyle name="20% - Accent6 4 12" xfId="1672"/>
    <cellStyle name="20% - Accent6 4 13" xfId="1673"/>
    <cellStyle name="20% - Accent6 4 14" xfId="1674"/>
    <cellStyle name="20% - Accent6 4 15" xfId="1675"/>
    <cellStyle name="20% - Accent6 4 16" xfId="1676"/>
    <cellStyle name="20% - Accent6 4 17" xfId="1677"/>
    <cellStyle name="20% - Accent6 4 18" xfId="1678"/>
    <cellStyle name="20% - Accent6 4 19" xfId="1679"/>
    <cellStyle name="20% - Accent6 4 2" xfId="1680"/>
    <cellStyle name="20% - Accent6 4 20" xfId="1681"/>
    <cellStyle name="20% - Accent6 4 21" xfId="1682"/>
    <cellStyle name="20% - Accent6 4 22" xfId="1683"/>
    <cellStyle name="20% - Accent6 4 23" xfId="1684"/>
    <cellStyle name="20% - Accent6 4 24" xfId="1685"/>
    <cellStyle name="20% - Accent6 4 25" xfId="1686"/>
    <cellStyle name="20% - Accent6 4 26" xfId="1687"/>
    <cellStyle name="20% - Accent6 4 27" xfId="1688"/>
    <cellStyle name="20% - Accent6 4 28" xfId="1689"/>
    <cellStyle name="20% - Accent6 4 29" xfId="1690"/>
    <cellStyle name="20% - Accent6 4 3" xfId="1691"/>
    <cellStyle name="20% - Accent6 4 30" xfId="1692"/>
    <cellStyle name="20% - Accent6 4 4" xfId="1693"/>
    <cellStyle name="20% - Accent6 4 5" xfId="1694"/>
    <cellStyle name="20% - Accent6 4 6" xfId="1695"/>
    <cellStyle name="20% - Accent6 4 7" xfId="1696"/>
    <cellStyle name="20% - Accent6 4 8" xfId="1697"/>
    <cellStyle name="20% - Accent6 4 9" xfId="1698"/>
    <cellStyle name="20% - Accent6 40" xfId="1699"/>
    <cellStyle name="20% - Accent6 40 2" xfId="1700"/>
    <cellStyle name="20% - Accent6 40 3" xfId="1701"/>
    <cellStyle name="20% - Accent6 41" xfId="1702"/>
    <cellStyle name="20% - Accent6 41 2" xfId="1703"/>
    <cellStyle name="20% - Accent6 41 3" xfId="1704"/>
    <cellStyle name="20% - Accent6 42" xfId="1705"/>
    <cellStyle name="20% - Accent6 42 2" xfId="1706"/>
    <cellStyle name="20% - Accent6 42 3" xfId="1707"/>
    <cellStyle name="20% - Accent6 43" xfId="1708"/>
    <cellStyle name="20% - Accent6 43 2" xfId="1709"/>
    <cellStyle name="20% - Accent6 43 3" xfId="1710"/>
    <cellStyle name="20% - Accent6 44" xfId="1711"/>
    <cellStyle name="20% - Accent6 44 2" xfId="1712"/>
    <cellStyle name="20% - Accent6 44 3" xfId="1713"/>
    <cellStyle name="20% - Accent6 45" xfId="1714"/>
    <cellStyle name="20% - Accent6 45 2" xfId="1715"/>
    <cellStyle name="20% - Accent6 45 3" xfId="1716"/>
    <cellStyle name="20% - Accent6 46" xfId="1717"/>
    <cellStyle name="20% - Accent6 46 2" xfId="1718"/>
    <cellStyle name="20% - Accent6 46 3" xfId="1719"/>
    <cellStyle name="20% - Accent6 47" xfId="1720"/>
    <cellStyle name="20% - Accent6 48" xfId="1721"/>
    <cellStyle name="20% - Accent6 49" xfId="1722"/>
    <cellStyle name="20% - Accent6 5" xfId="1723"/>
    <cellStyle name="20% - Accent6 5 10" xfId="1724"/>
    <cellStyle name="20% - Accent6 5 11" xfId="1725"/>
    <cellStyle name="20% - Accent6 5 12" xfId="1726"/>
    <cellStyle name="20% - Accent6 5 13" xfId="1727"/>
    <cellStyle name="20% - Accent6 5 14" xfId="1728"/>
    <cellStyle name="20% - Accent6 5 15" xfId="1729"/>
    <cellStyle name="20% - Accent6 5 16" xfId="1730"/>
    <cellStyle name="20% - Accent6 5 2" xfId="1731"/>
    <cellStyle name="20% - Accent6 5 3" xfId="1732"/>
    <cellStyle name="20% - Accent6 5 4" xfId="1733"/>
    <cellStyle name="20% - Accent6 5 5" xfId="1734"/>
    <cellStyle name="20% - Accent6 5 6" xfId="1735"/>
    <cellStyle name="20% - Accent6 5 7" xfId="1736"/>
    <cellStyle name="20% - Accent6 5 8" xfId="1737"/>
    <cellStyle name="20% - Accent6 5 9" xfId="1738"/>
    <cellStyle name="20% - Accent6 50" xfId="1739"/>
    <cellStyle name="20% - Accent6 51" xfId="1740"/>
    <cellStyle name="20% - Accent6 52" xfId="1741"/>
    <cellStyle name="20% - Accent6 53" xfId="1742"/>
    <cellStyle name="20% - Accent6 54" xfId="1743"/>
    <cellStyle name="20% - Accent6 55" xfId="1744"/>
    <cellStyle name="20% - Accent6 56" xfId="1745"/>
    <cellStyle name="20% - Accent6 57" xfId="1746"/>
    <cellStyle name="20% - Accent6 58" xfId="1747"/>
    <cellStyle name="20% - Accent6 59" xfId="1748"/>
    <cellStyle name="20% - Accent6 6" xfId="1749"/>
    <cellStyle name="20% - Accent6 6 10" xfId="1750"/>
    <cellStyle name="20% - Accent6 6 11" xfId="1751"/>
    <cellStyle name="20% - Accent6 6 2" xfId="1752"/>
    <cellStyle name="20% - Accent6 6 3" xfId="1753"/>
    <cellStyle name="20% - Accent6 6 4" xfId="1754"/>
    <cellStyle name="20% - Accent6 6 5" xfId="1755"/>
    <cellStyle name="20% - Accent6 6 6" xfId="1756"/>
    <cellStyle name="20% - Accent6 6 7" xfId="1757"/>
    <cellStyle name="20% - Accent6 6 8" xfId="1758"/>
    <cellStyle name="20% - Accent6 6 9" xfId="1759"/>
    <cellStyle name="20% - Accent6 60" xfId="1760"/>
    <cellStyle name="20% - Accent6 61" xfId="1761"/>
    <cellStyle name="20% - Accent6 62" xfId="1762"/>
    <cellStyle name="20% - Accent6 63" xfId="1763"/>
    <cellStyle name="20% - Accent6 7" xfId="1764"/>
    <cellStyle name="20% - Accent6 7 10" xfId="1765"/>
    <cellStyle name="20% - Accent6 7 11" xfId="1766"/>
    <cellStyle name="20% - Accent6 7 2" xfId="1767"/>
    <cellStyle name="20% - Accent6 7 3" xfId="1768"/>
    <cellStyle name="20% - Accent6 7 4" xfId="1769"/>
    <cellStyle name="20% - Accent6 7 5" xfId="1770"/>
    <cellStyle name="20% - Accent6 7 6" xfId="1771"/>
    <cellStyle name="20% - Accent6 7 7" xfId="1772"/>
    <cellStyle name="20% - Accent6 7 8" xfId="1773"/>
    <cellStyle name="20% - Accent6 7 9" xfId="1774"/>
    <cellStyle name="20% - Accent6 8" xfId="1775"/>
    <cellStyle name="20% - Accent6 8 10" xfId="1776"/>
    <cellStyle name="20% - Accent6 8 11" xfId="1777"/>
    <cellStyle name="20% - Accent6 8 2" xfId="1778"/>
    <cellStyle name="20% - Accent6 8 3" xfId="1779"/>
    <cellStyle name="20% - Accent6 8 4" xfId="1780"/>
    <cellStyle name="20% - Accent6 8 5" xfId="1781"/>
    <cellStyle name="20% - Accent6 8 6" xfId="1782"/>
    <cellStyle name="20% - Accent6 8 7" xfId="1783"/>
    <cellStyle name="20% - Accent6 8 8" xfId="1784"/>
    <cellStyle name="20% - Accent6 8 9" xfId="1785"/>
    <cellStyle name="20% - Accent6 9" xfId="1786"/>
    <cellStyle name="20% - Accent6 9 10" xfId="1787"/>
    <cellStyle name="20% - Accent6 9 11" xfId="1788"/>
    <cellStyle name="20% - Accent6 9 2" xfId="1789"/>
    <cellStyle name="20% - Accent6 9 3" xfId="1790"/>
    <cellStyle name="20% - Accent6 9 4" xfId="1791"/>
    <cellStyle name="20% - Accent6 9 5" xfId="1792"/>
    <cellStyle name="20% - Accent6 9 6" xfId="1793"/>
    <cellStyle name="20% - Accent6 9 7" xfId="1794"/>
    <cellStyle name="20% - Accent6 9 8" xfId="1795"/>
    <cellStyle name="20% - Accent6 9 9" xfId="1796"/>
    <cellStyle name="40% - Accent1" xfId="2" builtinId="31" customBuiltin="1"/>
    <cellStyle name="40% - Accent1 10" xfId="1797"/>
    <cellStyle name="40% - Accent1 10 10" xfId="1798"/>
    <cellStyle name="40% - Accent1 10 11" xfId="1799"/>
    <cellStyle name="40% - Accent1 10 2" xfId="1800"/>
    <cellStyle name="40% - Accent1 10 3" xfId="1801"/>
    <cellStyle name="40% - Accent1 10 4" xfId="1802"/>
    <cellStyle name="40% - Accent1 10 5" xfId="1803"/>
    <cellStyle name="40% - Accent1 10 6" xfId="1804"/>
    <cellStyle name="40% - Accent1 10 7" xfId="1805"/>
    <cellStyle name="40% - Accent1 10 8" xfId="1806"/>
    <cellStyle name="40% - Accent1 10 9" xfId="1807"/>
    <cellStyle name="40% - Accent1 11" xfId="1808"/>
    <cellStyle name="40% - Accent1 12" xfId="1809"/>
    <cellStyle name="40% - Accent1 13" xfId="1810"/>
    <cellStyle name="40% - Accent1 14" xfId="1811"/>
    <cellStyle name="40% - Accent1 15" xfId="1812"/>
    <cellStyle name="40% - Accent1 16" xfId="1813"/>
    <cellStyle name="40% - Accent1 16 2" xfId="1814"/>
    <cellStyle name="40% - Accent1 16 3" xfId="1815"/>
    <cellStyle name="40% - Accent1 17" xfId="1816"/>
    <cellStyle name="40% - Accent1 17 2" xfId="1817"/>
    <cellStyle name="40% - Accent1 17 3" xfId="1818"/>
    <cellStyle name="40% - Accent1 18" xfId="1819"/>
    <cellStyle name="40% - Accent1 18 2" xfId="1820"/>
    <cellStyle name="40% - Accent1 18 3" xfId="1821"/>
    <cellStyle name="40% - Accent1 19" xfId="1822"/>
    <cellStyle name="40% - Accent1 19 2" xfId="1823"/>
    <cellStyle name="40% - Accent1 19 3" xfId="1824"/>
    <cellStyle name="40% - Accent1 2" xfId="1825"/>
    <cellStyle name="40% - Accent1 2 10" xfId="1826"/>
    <cellStyle name="40% - Accent1 2 11" xfId="1827"/>
    <cellStyle name="40% - Accent1 2 12" xfId="1828"/>
    <cellStyle name="40% - Accent1 2 13" xfId="1829"/>
    <cellStyle name="40% - Accent1 2 14" xfId="1830"/>
    <cellStyle name="40% - Accent1 2 15" xfId="1831"/>
    <cellStyle name="40% - Accent1 2 16" xfId="1832"/>
    <cellStyle name="40% - Accent1 2 17" xfId="1833"/>
    <cellStyle name="40% - Accent1 2 18" xfId="1834"/>
    <cellStyle name="40% - Accent1 2 19" xfId="1835"/>
    <cellStyle name="40% - Accent1 2 2" xfId="1836"/>
    <cellStyle name="40% - Accent1 2 20" xfId="1837"/>
    <cellStyle name="40% - Accent1 2 21" xfId="1838"/>
    <cellStyle name="40% - Accent1 2 22" xfId="1839"/>
    <cellStyle name="40% - Accent1 2 23" xfId="1840"/>
    <cellStyle name="40% - Accent1 2 24" xfId="1841"/>
    <cellStyle name="40% - Accent1 2 25" xfId="1842"/>
    <cellStyle name="40% - Accent1 2 26" xfId="1843"/>
    <cellStyle name="40% - Accent1 2 27" xfId="1844"/>
    <cellStyle name="40% - Accent1 2 28" xfId="1845"/>
    <cellStyle name="40% - Accent1 2 29" xfId="1846"/>
    <cellStyle name="40% - Accent1 2 3" xfId="1847"/>
    <cellStyle name="40% - Accent1 2 30" xfId="1848"/>
    <cellStyle name="40% - Accent1 2 31" xfId="1849"/>
    <cellStyle name="40% - Accent1 2 32" xfId="1850"/>
    <cellStyle name="40% - Accent1 2 33" xfId="1851"/>
    <cellStyle name="40% - Accent1 2 34" xfId="1852"/>
    <cellStyle name="40% - Accent1 2 35" xfId="1853"/>
    <cellStyle name="40% - Accent1 2 4" xfId="1854"/>
    <cellStyle name="40% - Accent1 2 5" xfId="1855"/>
    <cellStyle name="40% - Accent1 2 6" xfId="1856"/>
    <cellStyle name="40% - Accent1 2 7" xfId="1857"/>
    <cellStyle name="40% - Accent1 2 8" xfId="1858"/>
    <cellStyle name="40% - Accent1 2 8 10" xfId="1859"/>
    <cellStyle name="40% - Accent1 2 8 11" xfId="1860"/>
    <cellStyle name="40% - Accent1 2 8 2" xfId="1861"/>
    <cellStyle name="40% - Accent1 2 8 2 2" xfId="1862"/>
    <cellStyle name="40% - Accent1 2 8 2 3" xfId="1863"/>
    <cellStyle name="40% - Accent1 2 8 2 4" xfId="1864"/>
    <cellStyle name="40% - Accent1 2 8 2 5" xfId="1865"/>
    <cellStyle name="40% - Accent1 2 8 3" xfId="1866"/>
    <cellStyle name="40% - Accent1 2 8 3 2" xfId="1867"/>
    <cellStyle name="40% - Accent1 2 8 3 3" xfId="1868"/>
    <cellStyle name="40% - Accent1 2 8 3 4" xfId="1869"/>
    <cellStyle name="40% - Accent1 2 8 3 5" xfId="1870"/>
    <cellStyle name="40% - Accent1 2 8 4" xfId="1871"/>
    <cellStyle name="40% - Accent1 2 8 5" xfId="1872"/>
    <cellStyle name="40% - Accent1 2 8 6" xfId="1873"/>
    <cellStyle name="40% - Accent1 2 8 7" xfId="1874"/>
    <cellStyle name="40% - Accent1 2 8 8" xfId="1875"/>
    <cellStyle name="40% - Accent1 2 8 9" xfId="1876"/>
    <cellStyle name="40% - Accent1 2 9" xfId="1877"/>
    <cellStyle name="40% - Accent1 2 9 2" xfId="1878"/>
    <cellStyle name="40% - Accent1 20" xfId="1879"/>
    <cellStyle name="40% - Accent1 20 2" xfId="1880"/>
    <cellStyle name="40% - Accent1 20 3" xfId="1881"/>
    <cellStyle name="40% - Accent1 21" xfId="1882"/>
    <cellStyle name="40% - Accent1 21 2" xfId="1883"/>
    <cellStyle name="40% - Accent1 21 3" xfId="1884"/>
    <cellStyle name="40% - Accent1 22" xfId="1885"/>
    <cellStyle name="40% - Accent1 22 2" xfId="1886"/>
    <cellStyle name="40% - Accent1 22 3" xfId="1887"/>
    <cellStyle name="40% - Accent1 23" xfId="1888"/>
    <cellStyle name="40% - Accent1 23 2" xfId="1889"/>
    <cellStyle name="40% - Accent1 23 3" xfId="1890"/>
    <cellStyle name="40% - Accent1 24" xfId="1891"/>
    <cellStyle name="40% - Accent1 24 2" xfId="1892"/>
    <cellStyle name="40% - Accent1 24 3" xfId="1893"/>
    <cellStyle name="40% - Accent1 25" xfId="1894"/>
    <cellStyle name="40% - Accent1 25 2" xfId="1895"/>
    <cellStyle name="40% - Accent1 25 3" xfId="1896"/>
    <cellStyle name="40% - Accent1 26" xfId="1897"/>
    <cellStyle name="40% - Accent1 26 2" xfId="1898"/>
    <cellStyle name="40% - Accent1 26 3" xfId="1899"/>
    <cellStyle name="40% - Accent1 27" xfId="1900"/>
    <cellStyle name="40% - Accent1 27 2" xfId="1901"/>
    <cellStyle name="40% - Accent1 27 3" xfId="1902"/>
    <cellStyle name="40% - Accent1 28" xfId="1903"/>
    <cellStyle name="40% - Accent1 28 2" xfId="1904"/>
    <cellStyle name="40% - Accent1 28 3" xfId="1905"/>
    <cellStyle name="40% - Accent1 29" xfId="1906"/>
    <cellStyle name="40% - Accent1 29 2" xfId="1907"/>
    <cellStyle name="40% - Accent1 29 3" xfId="1908"/>
    <cellStyle name="40% - Accent1 3" xfId="1909"/>
    <cellStyle name="40% - Accent1 3 10" xfId="1910"/>
    <cellStyle name="40% - Accent1 3 11" xfId="1911"/>
    <cellStyle name="40% - Accent1 3 12" xfId="1912"/>
    <cellStyle name="40% - Accent1 3 13" xfId="1913"/>
    <cellStyle name="40% - Accent1 3 14" xfId="1914"/>
    <cellStyle name="40% - Accent1 3 15" xfId="1915"/>
    <cellStyle name="40% - Accent1 3 16" xfId="1916"/>
    <cellStyle name="40% - Accent1 3 17" xfId="1917"/>
    <cellStyle name="40% - Accent1 3 18" xfId="1918"/>
    <cellStyle name="40% - Accent1 3 19" xfId="1919"/>
    <cellStyle name="40% - Accent1 3 2" xfId="1920"/>
    <cellStyle name="40% - Accent1 3 20" xfId="1921"/>
    <cellStyle name="40% - Accent1 3 21" xfId="1922"/>
    <cellStyle name="40% - Accent1 3 22" xfId="1923"/>
    <cellStyle name="40% - Accent1 3 23" xfId="1924"/>
    <cellStyle name="40% - Accent1 3 24" xfId="1925"/>
    <cellStyle name="40% - Accent1 3 25" xfId="1926"/>
    <cellStyle name="40% - Accent1 3 26" xfId="1927"/>
    <cellStyle name="40% - Accent1 3 27" xfId="1928"/>
    <cellStyle name="40% - Accent1 3 28" xfId="1929"/>
    <cellStyle name="40% - Accent1 3 29" xfId="1930"/>
    <cellStyle name="40% - Accent1 3 3" xfId="1931"/>
    <cellStyle name="40% - Accent1 3 30" xfId="1932"/>
    <cellStyle name="40% - Accent1 3 4" xfId="1933"/>
    <cellStyle name="40% - Accent1 3 5" xfId="1934"/>
    <cellStyle name="40% - Accent1 3 6" xfId="1935"/>
    <cellStyle name="40% - Accent1 3 7" xfId="1936"/>
    <cellStyle name="40% - Accent1 3 8" xfId="1937"/>
    <cellStyle name="40% - Accent1 3 9" xfId="1938"/>
    <cellStyle name="40% - Accent1 30" xfId="1939"/>
    <cellStyle name="40% - Accent1 30 2" xfId="1940"/>
    <cellStyle name="40% - Accent1 30 3" xfId="1941"/>
    <cellStyle name="40% - Accent1 31" xfId="1942"/>
    <cellStyle name="40% - Accent1 31 2" xfId="1943"/>
    <cellStyle name="40% - Accent1 31 3" xfId="1944"/>
    <cellStyle name="40% - Accent1 32" xfId="1945"/>
    <cellStyle name="40% - Accent1 32 2" xfId="1946"/>
    <cellStyle name="40% - Accent1 32 3" xfId="1947"/>
    <cellStyle name="40% - Accent1 33" xfId="1948"/>
    <cellStyle name="40% - Accent1 33 2" xfId="1949"/>
    <cellStyle name="40% - Accent1 33 3" xfId="1950"/>
    <cellStyle name="40% - Accent1 34" xfId="1951"/>
    <cellStyle name="40% - Accent1 34 2" xfId="1952"/>
    <cellStyle name="40% - Accent1 34 3" xfId="1953"/>
    <cellStyle name="40% - Accent1 35" xfId="1954"/>
    <cellStyle name="40% - Accent1 35 2" xfId="1955"/>
    <cellStyle name="40% - Accent1 35 3" xfId="1956"/>
    <cellStyle name="40% - Accent1 36" xfId="1957"/>
    <cellStyle name="40% - Accent1 36 2" xfId="1958"/>
    <cellStyle name="40% - Accent1 36 3" xfId="1959"/>
    <cellStyle name="40% - Accent1 37" xfId="1960"/>
    <cellStyle name="40% - Accent1 37 2" xfId="1961"/>
    <cellStyle name="40% - Accent1 37 3" xfId="1962"/>
    <cellStyle name="40% - Accent1 38" xfId="1963"/>
    <cellStyle name="40% - Accent1 38 2" xfId="1964"/>
    <cellStyle name="40% - Accent1 38 3" xfId="1965"/>
    <cellStyle name="40% - Accent1 39" xfId="1966"/>
    <cellStyle name="40% - Accent1 39 2" xfId="1967"/>
    <cellStyle name="40% - Accent1 39 3" xfId="1968"/>
    <cellStyle name="40% - Accent1 4" xfId="1969"/>
    <cellStyle name="40% - Accent1 4 10" xfId="1970"/>
    <cellStyle name="40% - Accent1 4 11" xfId="1971"/>
    <cellStyle name="40% - Accent1 4 12" xfId="1972"/>
    <cellStyle name="40% - Accent1 4 13" xfId="1973"/>
    <cellStyle name="40% - Accent1 4 14" xfId="1974"/>
    <cellStyle name="40% - Accent1 4 15" xfId="1975"/>
    <cellStyle name="40% - Accent1 4 16" xfId="1976"/>
    <cellStyle name="40% - Accent1 4 17" xfId="1977"/>
    <cellStyle name="40% - Accent1 4 18" xfId="1978"/>
    <cellStyle name="40% - Accent1 4 19" xfId="1979"/>
    <cellStyle name="40% - Accent1 4 2" xfId="1980"/>
    <cellStyle name="40% - Accent1 4 20" xfId="1981"/>
    <cellStyle name="40% - Accent1 4 21" xfId="1982"/>
    <cellStyle name="40% - Accent1 4 22" xfId="1983"/>
    <cellStyle name="40% - Accent1 4 23" xfId="1984"/>
    <cellStyle name="40% - Accent1 4 24" xfId="1985"/>
    <cellStyle name="40% - Accent1 4 25" xfId="1986"/>
    <cellStyle name="40% - Accent1 4 26" xfId="1987"/>
    <cellStyle name="40% - Accent1 4 27" xfId="1988"/>
    <cellStyle name="40% - Accent1 4 28" xfId="1989"/>
    <cellStyle name="40% - Accent1 4 29" xfId="1990"/>
    <cellStyle name="40% - Accent1 4 3" xfId="1991"/>
    <cellStyle name="40% - Accent1 4 30" xfId="1992"/>
    <cellStyle name="40% - Accent1 4 4" xfId="1993"/>
    <cellStyle name="40% - Accent1 4 5" xfId="1994"/>
    <cellStyle name="40% - Accent1 4 6" xfId="1995"/>
    <cellStyle name="40% - Accent1 4 7" xfId="1996"/>
    <cellStyle name="40% - Accent1 4 8" xfId="1997"/>
    <cellStyle name="40% - Accent1 4 9" xfId="1998"/>
    <cellStyle name="40% - Accent1 40" xfId="1999"/>
    <cellStyle name="40% - Accent1 40 2" xfId="2000"/>
    <cellStyle name="40% - Accent1 40 3" xfId="2001"/>
    <cellStyle name="40% - Accent1 41" xfId="2002"/>
    <cellStyle name="40% - Accent1 41 2" xfId="2003"/>
    <cellStyle name="40% - Accent1 41 3" xfId="2004"/>
    <cellStyle name="40% - Accent1 42" xfId="2005"/>
    <cellStyle name="40% - Accent1 42 2" xfId="2006"/>
    <cellStyle name="40% - Accent1 42 3" xfId="2007"/>
    <cellStyle name="40% - Accent1 43" xfId="2008"/>
    <cellStyle name="40% - Accent1 43 2" xfId="2009"/>
    <cellStyle name="40% - Accent1 43 3" xfId="2010"/>
    <cellStyle name="40% - Accent1 44" xfId="2011"/>
    <cellStyle name="40% - Accent1 44 2" xfId="2012"/>
    <cellStyle name="40% - Accent1 44 3" xfId="2013"/>
    <cellStyle name="40% - Accent1 45" xfId="2014"/>
    <cellStyle name="40% - Accent1 45 2" xfId="2015"/>
    <cellStyle name="40% - Accent1 45 3" xfId="2016"/>
    <cellStyle name="40% - Accent1 46" xfId="2017"/>
    <cellStyle name="40% - Accent1 46 2" xfId="2018"/>
    <cellStyle name="40% - Accent1 46 3" xfId="2019"/>
    <cellStyle name="40% - Accent1 47" xfId="2020"/>
    <cellStyle name="40% - Accent1 48" xfId="2021"/>
    <cellStyle name="40% - Accent1 49" xfId="2022"/>
    <cellStyle name="40% - Accent1 5" xfId="2023"/>
    <cellStyle name="40% - Accent1 5 10" xfId="2024"/>
    <cellStyle name="40% - Accent1 5 11" xfId="2025"/>
    <cellStyle name="40% - Accent1 5 12" xfId="2026"/>
    <cellStyle name="40% - Accent1 5 13" xfId="2027"/>
    <cellStyle name="40% - Accent1 5 14" xfId="2028"/>
    <cellStyle name="40% - Accent1 5 15" xfId="2029"/>
    <cellStyle name="40% - Accent1 5 16" xfId="2030"/>
    <cellStyle name="40% - Accent1 5 2" xfId="2031"/>
    <cellStyle name="40% - Accent1 5 3" xfId="2032"/>
    <cellStyle name="40% - Accent1 5 4" xfId="2033"/>
    <cellStyle name="40% - Accent1 5 5" xfId="2034"/>
    <cellStyle name="40% - Accent1 5 6" xfId="2035"/>
    <cellStyle name="40% - Accent1 5 7" xfId="2036"/>
    <cellStyle name="40% - Accent1 5 8" xfId="2037"/>
    <cellStyle name="40% - Accent1 5 9" xfId="2038"/>
    <cellStyle name="40% - Accent1 50" xfId="2039"/>
    <cellStyle name="40% - Accent1 51" xfId="2040"/>
    <cellStyle name="40% - Accent1 52" xfId="2041"/>
    <cellStyle name="40% - Accent1 53" xfId="2042"/>
    <cellStyle name="40% - Accent1 54" xfId="2043"/>
    <cellStyle name="40% - Accent1 55" xfId="2044"/>
    <cellStyle name="40% - Accent1 56" xfId="2045"/>
    <cellStyle name="40% - Accent1 57" xfId="2046"/>
    <cellStyle name="40% - Accent1 58" xfId="2047"/>
    <cellStyle name="40% - Accent1 59" xfId="2048"/>
    <cellStyle name="40% - Accent1 6" xfId="2049"/>
    <cellStyle name="40% - Accent1 6 10" xfId="2050"/>
    <cellStyle name="40% - Accent1 6 11" xfId="2051"/>
    <cellStyle name="40% - Accent1 6 2" xfId="2052"/>
    <cellStyle name="40% - Accent1 6 3" xfId="2053"/>
    <cellStyle name="40% - Accent1 6 4" xfId="2054"/>
    <cellStyle name="40% - Accent1 6 5" xfId="2055"/>
    <cellStyle name="40% - Accent1 6 6" xfId="2056"/>
    <cellStyle name="40% - Accent1 6 7" xfId="2057"/>
    <cellStyle name="40% - Accent1 6 8" xfId="2058"/>
    <cellStyle name="40% - Accent1 6 9" xfId="2059"/>
    <cellStyle name="40% - Accent1 60" xfId="2060"/>
    <cellStyle name="40% - Accent1 61" xfId="2061"/>
    <cellStyle name="40% - Accent1 62" xfId="2062"/>
    <cellStyle name="40% - Accent1 63" xfId="2063"/>
    <cellStyle name="40% - Accent1 7" xfId="2064"/>
    <cellStyle name="40% - Accent1 7 10" xfId="2065"/>
    <cellStyle name="40% - Accent1 7 11" xfId="2066"/>
    <cellStyle name="40% - Accent1 7 2" xfId="2067"/>
    <cellStyle name="40% - Accent1 7 3" xfId="2068"/>
    <cellStyle name="40% - Accent1 7 4" xfId="2069"/>
    <cellStyle name="40% - Accent1 7 5" xfId="2070"/>
    <cellStyle name="40% - Accent1 7 6" xfId="2071"/>
    <cellStyle name="40% - Accent1 7 7" xfId="2072"/>
    <cellStyle name="40% - Accent1 7 8" xfId="2073"/>
    <cellStyle name="40% - Accent1 7 9" xfId="2074"/>
    <cellStyle name="40% - Accent1 8" xfId="2075"/>
    <cellStyle name="40% - Accent1 8 10" xfId="2076"/>
    <cellStyle name="40% - Accent1 8 11" xfId="2077"/>
    <cellStyle name="40% - Accent1 8 2" xfId="2078"/>
    <cellStyle name="40% - Accent1 8 3" xfId="2079"/>
    <cellStyle name="40% - Accent1 8 4" xfId="2080"/>
    <cellStyle name="40% - Accent1 8 5" xfId="2081"/>
    <cellStyle name="40% - Accent1 8 6" xfId="2082"/>
    <cellStyle name="40% - Accent1 8 7" xfId="2083"/>
    <cellStyle name="40% - Accent1 8 8" xfId="2084"/>
    <cellStyle name="40% - Accent1 8 9" xfId="2085"/>
    <cellStyle name="40% - Accent1 9" xfId="2086"/>
    <cellStyle name="40% - Accent1 9 10" xfId="2087"/>
    <cellStyle name="40% - Accent1 9 11" xfId="2088"/>
    <cellStyle name="40% - Accent1 9 2" xfId="2089"/>
    <cellStyle name="40% - Accent1 9 3" xfId="2090"/>
    <cellStyle name="40% - Accent1 9 4" xfId="2091"/>
    <cellStyle name="40% - Accent1 9 5" xfId="2092"/>
    <cellStyle name="40% - Accent1 9 6" xfId="2093"/>
    <cellStyle name="40% - Accent1 9 7" xfId="2094"/>
    <cellStyle name="40% - Accent1 9 8" xfId="2095"/>
    <cellStyle name="40% - Accent1 9 9" xfId="2096"/>
    <cellStyle name="40% - Accent2" xfId="18405" builtinId="35" customBuiltin="1"/>
    <cellStyle name="40% - Accent2 10" xfId="2097"/>
    <cellStyle name="40% - Accent2 10 10" xfId="2098"/>
    <cellStyle name="40% - Accent2 10 11" xfId="2099"/>
    <cellStyle name="40% - Accent2 10 2" xfId="2100"/>
    <cellStyle name="40% - Accent2 10 3" xfId="2101"/>
    <cellStyle name="40% - Accent2 10 4" xfId="2102"/>
    <cellStyle name="40% - Accent2 10 5" xfId="2103"/>
    <cellStyle name="40% - Accent2 10 6" xfId="2104"/>
    <cellStyle name="40% - Accent2 10 7" xfId="2105"/>
    <cellStyle name="40% - Accent2 10 8" xfId="2106"/>
    <cellStyle name="40% - Accent2 10 9" xfId="2107"/>
    <cellStyle name="40% - Accent2 11" xfId="2108"/>
    <cellStyle name="40% - Accent2 12" xfId="2109"/>
    <cellStyle name="40% - Accent2 13" xfId="2110"/>
    <cellStyle name="40% - Accent2 14" xfId="2111"/>
    <cellStyle name="40% - Accent2 15" xfId="2112"/>
    <cellStyle name="40% - Accent2 16" xfId="2113"/>
    <cellStyle name="40% - Accent2 16 2" xfId="2114"/>
    <cellStyle name="40% - Accent2 16 3" xfId="2115"/>
    <cellStyle name="40% - Accent2 17" xfId="2116"/>
    <cellStyle name="40% - Accent2 17 2" xfId="2117"/>
    <cellStyle name="40% - Accent2 17 3" xfId="2118"/>
    <cellStyle name="40% - Accent2 18" xfId="2119"/>
    <cellStyle name="40% - Accent2 18 2" xfId="2120"/>
    <cellStyle name="40% - Accent2 18 3" xfId="2121"/>
    <cellStyle name="40% - Accent2 19" xfId="2122"/>
    <cellStyle name="40% - Accent2 19 2" xfId="2123"/>
    <cellStyle name="40% - Accent2 19 3" xfId="2124"/>
    <cellStyle name="40% - Accent2 2" xfId="2125"/>
    <cellStyle name="40% - Accent2 2 10" xfId="2126"/>
    <cellStyle name="40% - Accent2 2 11" xfId="2127"/>
    <cellStyle name="40% - Accent2 2 12" xfId="2128"/>
    <cellStyle name="40% - Accent2 2 13" xfId="2129"/>
    <cellStyle name="40% - Accent2 2 14" xfId="2130"/>
    <cellStyle name="40% - Accent2 2 15" xfId="2131"/>
    <cellStyle name="40% - Accent2 2 16" xfId="2132"/>
    <cellStyle name="40% - Accent2 2 17" xfId="2133"/>
    <cellStyle name="40% - Accent2 2 18" xfId="2134"/>
    <cellStyle name="40% - Accent2 2 19" xfId="2135"/>
    <cellStyle name="40% - Accent2 2 2" xfId="2136"/>
    <cellStyle name="40% - Accent2 2 20" xfId="2137"/>
    <cellStyle name="40% - Accent2 2 21" xfId="2138"/>
    <cellStyle name="40% - Accent2 2 22" xfId="2139"/>
    <cellStyle name="40% - Accent2 2 23" xfId="2140"/>
    <cellStyle name="40% - Accent2 2 24" xfId="2141"/>
    <cellStyle name="40% - Accent2 2 25" xfId="2142"/>
    <cellStyle name="40% - Accent2 2 26" xfId="2143"/>
    <cellStyle name="40% - Accent2 2 27" xfId="2144"/>
    <cellStyle name="40% - Accent2 2 28" xfId="2145"/>
    <cellStyle name="40% - Accent2 2 29" xfId="2146"/>
    <cellStyle name="40% - Accent2 2 3" xfId="2147"/>
    <cellStyle name="40% - Accent2 2 30" xfId="2148"/>
    <cellStyle name="40% - Accent2 2 31" xfId="2149"/>
    <cellStyle name="40% - Accent2 2 4" xfId="2150"/>
    <cellStyle name="40% - Accent2 2 5" xfId="2151"/>
    <cellStyle name="40% - Accent2 2 6" xfId="2152"/>
    <cellStyle name="40% - Accent2 2 7" xfId="2153"/>
    <cellStyle name="40% - Accent2 2 8" xfId="2154"/>
    <cellStyle name="40% - Accent2 2 9" xfId="2155"/>
    <cellStyle name="40% - Accent2 20" xfId="2156"/>
    <cellStyle name="40% - Accent2 20 2" xfId="2157"/>
    <cellStyle name="40% - Accent2 20 3" xfId="2158"/>
    <cellStyle name="40% - Accent2 21" xfId="2159"/>
    <cellStyle name="40% - Accent2 21 2" xfId="2160"/>
    <cellStyle name="40% - Accent2 21 3" xfId="2161"/>
    <cellStyle name="40% - Accent2 22" xfId="2162"/>
    <cellStyle name="40% - Accent2 22 2" xfId="2163"/>
    <cellStyle name="40% - Accent2 22 3" xfId="2164"/>
    <cellStyle name="40% - Accent2 23" xfId="2165"/>
    <cellStyle name="40% - Accent2 23 2" xfId="2166"/>
    <cellStyle name="40% - Accent2 23 3" xfId="2167"/>
    <cellStyle name="40% - Accent2 24" xfId="2168"/>
    <cellStyle name="40% - Accent2 24 2" xfId="2169"/>
    <cellStyle name="40% - Accent2 24 3" xfId="2170"/>
    <cellStyle name="40% - Accent2 25" xfId="2171"/>
    <cellStyle name="40% - Accent2 25 2" xfId="2172"/>
    <cellStyle name="40% - Accent2 25 3" xfId="2173"/>
    <cellStyle name="40% - Accent2 26" xfId="2174"/>
    <cellStyle name="40% - Accent2 26 2" xfId="2175"/>
    <cellStyle name="40% - Accent2 26 3" xfId="2176"/>
    <cellStyle name="40% - Accent2 27" xfId="2177"/>
    <cellStyle name="40% - Accent2 27 2" xfId="2178"/>
    <cellStyle name="40% - Accent2 27 3" xfId="2179"/>
    <cellStyle name="40% - Accent2 28" xfId="2180"/>
    <cellStyle name="40% - Accent2 28 2" xfId="2181"/>
    <cellStyle name="40% - Accent2 28 3" xfId="2182"/>
    <cellStyle name="40% - Accent2 29" xfId="2183"/>
    <cellStyle name="40% - Accent2 29 2" xfId="2184"/>
    <cellStyle name="40% - Accent2 29 3" xfId="2185"/>
    <cellStyle name="40% - Accent2 3" xfId="2186"/>
    <cellStyle name="40% - Accent2 3 10" xfId="2187"/>
    <cellStyle name="40% - Accent2 3 11" xfId="2188"/>
    <cellStyle name="40% - Accent2 3 12" xfId="2189"/>
    <cellStyle name="40% - Accent2 3 13" xfId="2190"/>
    <cellStyle name="40% - Accent2 3 14" xfId="2191"/>
    <cellStyle name="40% - Accent2 3 15" xfId="2192"/>
    <cellStyle name="40% - Accent2 3 16" xfId="2193"/>
    <cellStyle name="40% - Accent2 3 17" xfId="2194"/>
    <cellStyle name="40% - Accent2 3 18" xfId="2195"/>
    <cellStyle name="40% - Accent2 3 19" xfId="2196"/>
    <cellStyle name="40% - Accent2 3 2" xfId="2197"/>
    <cellStyle name="40% - Accent2 3 20" xfId="2198"/>
    <cellStyle name="40% - Accent2 3 21" xfId="2199"/>
    <cellStyle name="40% - Accent2 3 22" xfId="2200"/>
    <cellStyle name="40% - Accent2 3 23" xfId="2201"/>
    <cellStyle name="40% - Accent2 3 24" xfId="2202"/>
    <cellStyle name="40% - Accent2 3 25" xfId="2203"/>
    <cellStyle name="40% - Accent2 3 26" xfId="2204"/>
    <cellStyle name="40% - Accent2 3 27" xfId="2205"/>
    <cellStyle name="40% - Accent2 3 28" xfId="2206"/>
    <cellStyle name="40% - Accent2 3 29" xfId="2207"/>
    <cellStyle name="40% - Accent2 3 3" xfId="2208"/>
    <cellStyle name="40% - Accent2 3 30" xfId="2209"/>
    <cellStyle name="40% - Accent2 3 4" xfId="2210"/>
    <cellStyle name="40% - Accent2 3 5" xfId="2211"/>
    <cellStyle name="40% - Accent2 3 6" xfId="2212"/>
    <cellStyle name="40% - Accent2 3 7" xfId="2213"/>
    <cellStyle name="40% - Accent2 3 8" xfId="2214"/>
    <cellStyle name="40% - Accent2 3 9" xfId="2215"/>
    <cellStyle name="40% - Accent2 30" xfId="2216"/>
    <cellStyle name="40% - Accent2 30 2" xfId="2217"/>
    <cellStyle name="40% - Accent2 30 3" xfId="2218"/>
    <cellStyle name="40% - Accent2 31" xfId="2219"/>
    <cellStyle name="40% - Accent2 31 2" xfId="2220"/>
    <cellStyle name="40% - Accent2 31 3" xfId="2221"/>
    <cellStyle name="40% - Accent2 32" xfId="2222"/>
    <cellStyle name="40% - Accent2 32 2" xfId="2223"/>
    <cellStyle name="40% - Accent2 32 3" xfId="2224"/>
    <cellStyle name="40% - Accent2 33" xfId="2225"/>
    <cellStyle name="40% - Accent2 33 2" xfId="2226"/>
    <cellStyle name="40% - Accent2 33 3" xfId="2227"/>
    <cellStyle name="40% - Accent2 34" xfId="2228"/>
    <cellStyle name="40% - Accent2 34 2" xfId="2229"/>
    <cellStyle name="40% - Accent2 34 3" xfId="2230"/>
    <cellStyle name="40% - Accent2 35" xfId="2231"/>
    <cellStyle name="40% - Accent2 35 2" xfId="2232"/>
    <cellStyle name="40% - Accent2 35 3" xfId="2233"/>
    <cellStyle name="40% - Accent2 36" xfId="2234"/>
    <cellStyle name="40% - Accent2 36 2" xfId="2235"/>
    <cellStyle name="40% - Accent2 36 3" xfId="2236"/>
    <cellStyle name="40% - Accent2 37" xfId="2237"/>
    <cellStyle name="40% - Accent2 37 2" xfId="2238"/>
    <cellStyle name="40% - Accent2 37 3" xfId="2239"/>
    <cellStyle name="40% - Accent2 38" xfId="2240"/>
    <cellStyle name="40% - Accent2 38 2" xfId="2241"/>
    <cellStyle name="40% - Accent2 38 3" xfId="2242"/>
    <cellStyle name="40% - Accent2 39" xfId="2243"/>
    <cellStyle name="40% - Accent2 39 2" xfId="2244"/>
    <cellStyle name="40% - Accent2 39 3" xfId="2245"/>
    <cellStyle name="40% - Accent2 4" xfId="2246"/>
    <cellStyle name="40% - Accent2 4 10" xfId="2247"/>
    <cellStyle name="40% - Accent2 4 11" xfId="2248"/>
    <cellStyle name="40% - Accent2 4 12" xfId="2249"/>
    <cellStyle name="40% - Accent2 4 13" xfId="2250"/>
    <cellStyle name="40% - Accent2 4 14" xfId="2251"/>
    <cellStyle name="40% - Accent2 4 15" xfId="2252"/>
    <cellStyle name="40% - Accent2 4 16" xfId="2253"/>
    <cellStyle name="40% - Accent2 4 17" xfId="2254"/>
    <cellStyle name="40% - Accent2 4 18" xfId="2255"/>
    <cellStyle name="40% - Accent2 4 19" xfId="2256"/>
    <cellStyle name="40% - Accent2 4 2" xfId="2257"/>
    <cellStyle name="40% - Accent2 4 20" xfId="2258"/>
    <cellStyle name="40% - Accent2 4 21" xfId="2259"/>
    <cellStyle name="40% - Accent2 4 22" xfId="2260"/>
    <cellStyle name="40% - Accent2 4 23" xfId="2261"/>
    <cellStyle name="40% - Accent2 4 24" xfId="2262"/>
    <cellStyle name="40% - Accent2 4 25" xfId="2263"/>
    <cellStyle name="40% - Accent2 4 26" xfId="2264"/>
    <cellStyle name="40% - Accent2 4 27" xfId="2265"/>
    <cellStyle name="40% - Accent2 4 28" xfId="2266"/>
    <cellStyle name="40% - Accent2 4 29" xfId="2267"/>
    <cellStyle name="40% - Accent2 4 3" xfId="2268"/>
    <cellStyle name="40% - Accent2 4 30" xfId="2269"/>
    <cellStyle name="40% - Accent2 4 4" xfId="2270"/>
    <cellStyle name="40% - Accent2 4 5" xfId="2271"/>
    <cellStyle name="40% - Accent2 4 6" xfId="2272"/>
    <cellStyle name="40% - Accent2 4 7" xfId="2273"/>
    <cellStyle name="40% - Accent2 4 8" xfId="2274"/>
    <cellStyle name="40% - Accent2 4 9" xfId="2275"/>
    <cellStyle name="40% - Accent2 40" xfId="2276"/>
    <cellStyle name="40% - Accent2 40 2" xfId="2277"/>
    <cellStyle name="40% - Accent2 40 3" xfId="2278"/>
    <cellStyle name="40% - Accent2 41" xfId="2279"/>
    <cellStyle name="40% - Accent2 41 2" xfId="2280"/>
    <cellStyle name="40% - Accent2 41 3" xfId="2281"/>
    <cellStyle name="40% - Accent2 42" xfId="2282"/>
    <cellStyle name="40% - Accent2 42 2" xfId="2283"/>
    <cellStyle name="40% - Accent2 42 3" xfId="2284"/>
    <cellStyle name="40% - Accent2 43" xfId="2285"/>
    <cellStyle name="40% - Accent2 43 2" xfId="2286"/>
    <cellStyle name="40% - Accent2 43 3" xfId="2287"/>
    <cellStyle name="40% - Accent2 44" xfId="2288"/>
    <cellStyle name="40% - Accent2 44 2" xfId="2289"/>
    <cellStyle name="40% - Accent2 44 3" xfId="2290"/>
    <cellStyle name="40% - Accent2 45" xfId="2291"/>
    <cellStyle name="40% - Accent2 45 2" xfId="2292"/>
    <cellStyle name="40% - Accent2 45 3" xfId="2293"/>
    <cellStyle name="40% - Accent2 46" xfId="2294"/>
    <cellStyle name="40% - Accent2 46 2" xfId="2295"/>
    <cellStyle name="40% - Accent2 46 3" xfId="2296"/>
    <cellStyle name="40% - Accent2 47" xfId="2297"/>
    <cellStyle name="40% - Accent2 47 2" xfId="2298"/>
    <cellStyle name="40% - Accent2 47 3" xfId="2299"/>
    <cellStyle name="40% - Accent2 48" xfId="2300"/>
    <cellStyle name="40% - Accent2 49" xfId="2301"/>
    <cellStyle name="40% - Accent2 5" xfId="2302"/>
    <cellStyle name="40% - Accent2 5 10" xfId="2303"/>
    <cellStyle name="40% - Accent2 5 11" xfId="2304"/>
    <cellStyle name="40% - Accent2 5 12" xfId="2305"/>
    <cellStyle name="40% - Accent2 5 13" xfId="2306"/>
    <cellStyle name="40% - Accent2 5 14" xfId="2307"/>
    <cellStyle name="40% - Accent2 5 15" xfId="2308"/>
    <cellStyle name="40% - Accent2 5 16" xfId="2309"/>
    <cellStyle name="40% - Accent2 5 2" xfId="2310"/>
    <cellStyle name="40% - Accent2 5 3" xfId="2311"/>
    <cellStyle name="40% - Accent2 5 4" xfId="2312"/>
    <cellStyle name="40% - Accent2 5 5" xfId="2313"/>
    <cellStyle name="40% - Accent2 5 6" xfId="2314"/>
    <cellStyle name="40% - Accent2 5 7" xfId="2315"/>
    <cellStyle name="40% - Accent2 5 8" xfId="2316"/>
    <cellStyle name="40% - Accent2 5 9" xfId="2317"/>
    <cellStyle name="40% - Accent2 50" xfId="2318"/>
    <cellStyle name="40% - Accent2 51" xfId="2319"/>
    <cellStyle name="40% - Accent2 52" xfId="2320"/>
    <cellStyle name="40% - Accent2 53" xfId="2321"/>
    <cellStyle name="40% - Accent2 54" xfId="2322"/>
    <cellStyle name="40% - Accent2 55" xfId="2323"/>
    <cellStyle name="40% - Accent2 56" xfId="2324"/>
    <cellStyle name="40% - Accent2 57" xfId="2325"/>
    <cellStyle name="40% - Accent2 58" xfId="2326"/>
    <cellStyle name="40% - Accent2 59" xfId="2327"/>
    <cellStyle name="40% - Accent2 6" xfId="2328"/>
    <cellStyle name="40% - Accent2 6 10" xfId="2329"/>
    <cellStyle name="40% - Accent2 6 11" xfId="2330"/>
    <cellStyle name="40% - Accent2 6 2" xfId="2331"/>
    <cellStyle name="40% - Accent2 6 3" xfId="2332"/>
    <cellStyle name="40% - Accent2 6 4" xfId="2333"/>
    <cellStyle name="40% - Accent2 6 5" xfId="2334"/>
    <cellStyle name="40% - Accent2 6 6" xfId="2335"/>
    <cellStyle name="40% - Accent2 6 7" xfId="2336"/>
    <cellStyle name="40% - Accent2 6 8" xfId="2337"/>
    <cellStyle name="40% - Accent2 6 9" xfId="2338"/>
    <cellStyle name="40% - Accent2 60" xfId="2339"/>
    <cellStyle name="40% - Accent2 61" xfId="2340"/>
    <cellStyle name="40% - Accent2 62" xfId="2341"/>
    <cellStyle name="40% - Accent2 63" xfId="2342"/>
    <cellStyle name="40% - Accent2 64" xfId="2343"/>
    <cellStyle name="40% - Accent2 7" xfId="2344"/>
    <cellStyle name="40% - Accent2 7 10" xfId="2345"/>
    <cellStyle name="40% - Accent2 7 11" xfId="2346"/>
    <cellStyle name="40% - Accent2 7 2" xfId="2347"/>
    <cellStyle name="40% - Accent2 7 3" xfId="2348"/>
    <cellStyle name="40% - Accent2 7 4" xfId="2349"/>
    <cellStyle name="40% - Accent2 7 5" xfId="2350"/>
    <cellStyle name="40% - Accent2 7 6" xfId="2351"/>
    <cellStyle name="40% - Accent2 7 7" xfId="2352"/>
    <cellStyle name="40% - Accent2 7 8" xfId="2353"/>
    <cellStyle name="40% - Accent2 7 9" xfId="2354"/>
    <cellStyle name="40% - Accent2 8" xfId="2355"/>
    <cellStyle name="40% - Accent2 8 10" xfId="2356"/>
    <cellStyle name="40% - Accent2 8 11" xfId="2357"/>
    <cellStyle name="40% - Accent2 8 2" xfId="2358"/>
    <cellStyle name="40% - Accent2 8 3" xfId="2359"/>
    <cellStyle name="40% - Accent2 8 4" xfId="2360"/>
    <cellStyle name="40% - Accent2 8 5" xfId="2361"/>
    <cellStyle name="40% - Accent2 8 6" xfId="2362"/>
    <cellStyle name="40% - Accent2 8 7" xfId="2363"/>
    <cellStyle name="40% - Accent2 8 8" xfId="2364"/>
    <cellStyle name="40% - Accent2 8 9" xfId="2365"/>
    <cellStyle name="40% - Accent2 9" xfId="2366"/>
    <cellStyle name="40% - Accent2 9 10" xfId="2367"/>
    <cellStyle name="40% - Accent2 9 11" xfId="2368"/>
    <cellStyle name="40% - Accent2 9 2" xfId="2369"/>
    <cellStyle name="40% - Accent2 9 3" xfId="2370"/>
    <cellStyle name="40% - Accent2 9 4" xfId="2371"/>
    <cellStyle name="40% - Accent2 9 5" xfId="2372"/>
    <cellStyle name="40% - Accent2 9 6" xfId="2373"/>
    <cellStyle name="40% - Accent2 9 7" xfId="2374"/>
    <cellStyle name="40% - Accent2 9 8" xfId="2375"/>
    <cellStyle name="40% - Accent2 9 9" xfId="2376"/>
    <cellStyle name="40% - Accent3" xfId="18409" builtinId="39" customBuiltin="1"/>
    <cellStyle name="40% - Accent3 10" xfId="2377"/>
    <cellStyle name="40% - Accent3 10 10" xfId="2378"/>
    <cellStyle name="40% - Accent3 10 11" xfId="2379"/>
    <cellStyle name="40% - Accent3 10 2" xfId="2380"/>
    <cellStyle name="40% - Accent3 10 3" xfId="2381"/>
    <cellStyle name="40% - Accent3 10 4" xfId="2382"/>
    <cellStyle name="40% - Accent3 10 5" xfId="2383"/>
    <cellStyle name="40% - Accent3 10 6" xfId="2384"/>
    <cellStyle name="40% - Accent3 10 7" xfId="2385"/>
    <cellStyle name="40% - Accent3 10 8" xfId="2386"/>
    <cellStyle name="40% - Accent3 10 9" xfId="2387"/>
    <cellStyle name="40% - Accent3 11" xfId="2388"/>
    <cellStyle name="40% - Accent3 12" xfId="2389"/>
    <cellStyle name="40% - Accent3 13" xfId="2390"/>
    <cellStyle name="40% - Accent3 14" xfId="2391"/>
    <cellStyle name="40% - Accent3 15" xfId="2392"/>
    <cellStyle name="40% - Accent3 16" xfId="2393"/>
    <cellStyle name="40% - Accent3 16 2" xfId="2394"/>
    <cellStyle name="40% - Accent3 16 3" xfId="2395"/>
    <cellStyle name="40% - Accent3 17" xfId="2396"/>
    <cellStyle name="40% - Accent3 17 2" xfId="2397"/>
    <cellStyle name="40% - Accent3 17 3" xfId="2398"/>
    <cellStyle name="40% - Accent3 18" xfId="2399"/>
    <cellStyle name="40% - Accent3 18 2" xfId="2400"/>
    <cellStyle name="40% - Accent3 18 3" xfId="2401"/>
    <cellStyle name="40% - Accent3 19" xfId="2402"/>
    <cellStyle name="40% - Accent3 19 2" xfId="2403"/>
    <cellStyle name="40% - Accent3 19 3" xfId="2404"/>
    <cellStyle name="40% - Accent3 2" xfId="2405"/>
    <cellStyle name="40% - Accent3 2 10" xfId="2406"/>
    <cellStyle name="40% - Accent3 2 11" xfId="2407"/>
    <cellStyle name="40% - Accent3 2 12" xfId="2408"/>
    <cellStyle name="40% - Accent3 2 13" xfId="2409"/>
    <cellStyle name="40% - Accent3 2 14" xfId="2410"/>
    <cellStyle name="40% - Accent3 2 15" xfId="2411"/>
    <cellStyle name="40% - Accent3 2 16" xfId="2412"/>
    <cellStyle name="40% - Accent3 2 17" xfId="2413"/>
    <cellStyle name="40% - Accent3 2 18" xfId="2414"/>
    <cellStyle name="40% - Accent3 2 19" xfId="2415"/>
    <cellStyle name="40% - Accent3 2 2" xfId="2416"/>
    <cellStyle name="40% - Accent3 2 20" xfId="2417"/>
    <cellStyle name="40% - Accent3 2 21" xfId="2418"/>
    <cellStyle name="40% - Accent3 2 22" xfId="2419"/>
    <cellStyle name="40% - Accent3 2 23" xfId="2420"/>
    <cellStyle name="40% - Accent3 2 24" xfId="2421"/>
    <cellStyle name="40% - Accent3 2 25" xfId="2422"/>
    <cellStyle name="40% - Accent3 2 26" xfId="2423"/>
    <cellStyle name="40% - Accent3 2 27" xfId="2424"/>
    <cellStyle name="40% - Accent3 2 28" xfId="2425"/>
    <cellStyle name="40% - Accent3 2 29" xfId="2426"/>
    <cellStyle name="40% - Accent3 2 3" xfId="2427"/>
    <cellStyle name="40% - Accent3 2 30" xfId="2428"/>
    <cellStyle name="40% - Accent3 2 31" xfId="2429"/>
    <cellStyle name="40% - Accent3 2 32" xfId="2430"/>
    <cellStyle name="40% - Accent3 2 33" xfId="2431"/>
    <cellStyle name="40% - Accent3 2 34" xfId="2432"/>
    <cellStyle name="40% - Accent3 2 35" xfId="2433"/>
    <cellStyle name="40% - Accent3 2 4" xfId="2434"/>
    <cellStyle name="40% - Accent3 2 5" xfId="2435"/>
    <cellStyle name="40% - Accent3 2 6" xfId="2436"/>
    <cellStyle name="40% - Accent3 2 7" xfId="2437"/>
    <cellStyle name="40% - Accent3 2 8" xfId="2438"/>
    <cellStyle name="40% - Accent3 2 8 10" xfId="2439"/>
    <cellStyle name="40% - Accent3 2 8 11" xfId="2440"/>
    <cellStyle name="40% - Accent3 2 8 2" xfId="2441"/>
    <cellStyle name="40% - Accent3 2 8 2 2" xfId="2442"/>
    <cellStyle name="40% - Accent3 2 8 2 3" xfId="2443"/>
    <cellStyle name="40% - Accent3 2 8 2 4" xfId="2444"/>
    <cellStyle name="40% - Accent3 2 8 2 5" xfId="2445"/>
    <cellStyle name="40% - Accent3 2 8 3" xfId="2446"/>
    <cellStyle name="40% - Accent3 2 8 3 2" xfId="2447"/>
    <cellStyle name="40% - Accent3 2 8 3 3" xfId="2448"/>
    <cellStyle name="40% - Accent3 2 8 3 4" xfId="2449"/>
    <cellStyle name="40% - Accent3 2 8 3 5" xfId="2450"/>
    <cellStyle name="40% - Accent3 2 8 4" xfId="2451"/>
    <cellStyle name="40% - Accent3 2 8 5" xfId="2452"/>
    <cellStyle name="40% - Accent3 2 8 6" xfId="2453"/>
    <cellStyle name="40% - Accent3 2 8 7" xfId="2454"/>
    <cellStyle name="40% - Accent3 2 8 8" xfId="2455"/>
    <cellStyle name="40% - Accent3 2 8 9" xfId="2456"/>
    <cellStyle name="40% - Accent3 2 9" xfId="2457"/>
    <cellStyle name="40% - Accent3 2 9 2" xfId="2458"/>
    <cellStyle name="40% - Accent3 20" xfId="2459"/>
    <cellStyle name="40% - Accent3 20 2" xfId="2460"/>
    <cellStyle name="40% - Accent3 20 3" xfId="2461"/>
    <cellStyle name="40% - Accent3 21" xfId="2462"/>
    <cellStyle name="40% - Accent3 21 2" xfId="2463"/>
    <cellStyle name="40% - Accent3 21 3" xfId="2464"/>
    <cellStyle name="40% - Accent3 22" xfId="2465"/>
    <cellStyle name="40% - Accent3 22 2" xfId="2466"/>
    <cellStyle name="40% - Accent3 22 3" xfId="2467"/>
    <cellStyle name="40% - Accent3 23" xfId="2468"/>
    <cellStyle name="40% - Accent3 23 2" xfId="2469"/>
    <cellStyle name="40% - Accent3 23 3" xfId="2470"/>
    <cellStyle name="40% - Accent3 24" xfId="2471"/>
    <cellStyle name="40% - Accent3 24 2" xfId="2472"/>
    <cellStyle name="40% - Accent3 24 3" xfId="2473"/>
    <cellStyle name="40% - Accent3 25" xfId="2474"/>
    <cellStyle name="40% - Accent3 25 2" xfId="2475"/>
    <cellStyle name="40% - Accent3 25 3" xfId="2476"/>
    <cellStyle name="40% - Accent3 26" xfId="2477"/>
    <cellStyle name="40% - Accent3 26 2" xfId="2478"/>
    <cellStyle name="40% - Accent3 26 3" xfId="2479"/>
    <cellStyle name="40% - Accent3 27" xfId="2480"/>
    <cellStyle name="40% - Accent3 27 2" xfId="2481"/>
    <cellStyle name="40% - Accent3 27 3" xfId="2482"/>
    <cellStyle name="40% - Accent3 28" xfId="2483"/>
    <cellStyle name="40% - Accent3 28 2" xfId="2484"/>
    <cellStyle name="40% - Accent3 28 3" xfId="2485"/>
    <cellStyle name="40% - Accent3 29" xfId="2486"/>
    <cellStyle name="40% - Accent3 29 2" xfId="2487"/>
    <cellStyle name="40% - Accent3 29 3" xfId="2488"/>
    <cellStyle name="40% - Accent3 3" xfId="2489"/>
    <cellStyle name="40% - Accent3 3 10" xfId="2490"/>
    <cellStyle name="40% - Accent3 3 11" xfId="2491"/>
    <cellStyle name="40% - Accent3 3 12" xfId="2492"/>
    <cellStyle name="40% - Accent3 3 13" xfId="2493"/>
    <cellStyle name="40% - Accent3 3 14" xfId="2494"/>
    <cellStyle name="40% - Accent3 3 15" xfId="2495"/>
    <cellStyle name="40% - Accent3 3 16" xfId="2496"/>
    <cellStyle name="40% - Accent3 3 17" xfId="2497"/>
    <cellStyle name="40% - Accent3 3 18" xfId="2498"/>
    <cellStyle name="40% - Accent3 3 19" xfId="2499"/>
    <cellStyle name="40% - Accent3 3 2" xfId="2500"/>
    <cellStyle name="40% - Accent3 3 20" xfId="2501"/>
    <cellStyle name="40% - Accent3 3 21" xfId="2502"/>
    <cellStyle name="40% - Accent3 3 22" xfId="2503"/>
    <cellStyle name="40% - Accent3 3 23" xfId="2504"/>
    <cellStyle name="40% - Accent3 3 24" xfId="2505"/>
    <cellStyle name="40% - Accent3 3 25" xfId="2506"/>
    <cellStyle name="40% - Accent3 3 26" xfId="2507"/>
    <cellStyle name="40% - Accent3 3 27" xfId="2508"/>
    <cellStyle name="40% - Accent3 3 28" xfId="2509"/>
    <cellStyle name="40% - Accent3 3 29" xfId="2510"/>
    <cellStyle name="40% - Accent3 3 3" xfId="2511"/>
    <cellStyle name="40% - Accent3 3 30" xfId="2512"/>
    <cellStyle name="40% - Accent3 3 4" xfId="2513"/>
    <cellStyle name="40% - Accent3 3 5" xfId="2514"/>
    <cellStyle name="40% - Accent3 3 6" xfId="2515"/>
    <cellStyle name="40% - Accent3 3 7" xfId="2516"/>
    <cellStyle name="40% - Accent3 3 8" xfId="2517"/>
    <cellStyle name="40% - Accent3 3 9" xfId="2518"/>
    <cellStyle name="40% - Accent3 30" xfId="2519"/>
    <cellStyle name="40% - Accent3 30 2" xfId="2520"/>
    <cellStyle name="40% - Accent3 30 3" xfId="2521"/>
    <cellStyle name="40% - Accent3 31" xfId="2522"/>
    <cellStyle name="40% - Accent3 31 2" xfId="2523"/>
    <cellStyle name="40% - Accent3 31 3" xfId="2524"/>
    <cellStyle name="40% - Accent3 32" xfId="2525"/>
    <cellStyle name="40% - Accent3 32 2" xfId="2526"/>
    <cellStyle name="40% - Accent3 32 3" xfId="2527"/>
    <cellStyle name="40% - Accent3 33" xfId="2528"/>
    <cellStyle name="40% - Accent3 33 2" xfId="2529"/>
    <cellStyle name="40% - Accent3 33 3" xfId="2530"/>
    <cellStyle name="40% - Accent3 34" xfId="2531"/>
    <cellStyle name="40% - Accent3 34 2" xfId="2532"/>
    <cellStyle name="40% - Accent3 34 3" xfId="2533"/>
    <cellStyle name="40% - Accent3 35" xfId="2534"/>
    <cellStyle name="40% - Accent3 35 2" xfId="2535"/>
    <cellStyle name="40% - Accent3 35 3" xfId="2536"/>
    <cellStyle name="40% - Accent3 36" xfId="2537"/>
    <cellStyle name="40% - Accent3 36 2" xfId="2538"/>
    <cellStyle name="40% - Accent3 36 3" xfId="2539"/>
    <cellStyle name="40% - Accent3 37" xfId="2540"/>
    <cellStyle name="40% - Accent3 37 2" xfId="2541"/>
    <cellStyle name="40% - Accent3 37 3" xfId="2542"/>
    <cellStyle name="40% - Accent3 38" xfId="2543"/>
    <cellStyle name="40% - Accent3 38 2" xfId="2544"/>
    <cellStyle name="40% - Accent3 38 3" xfId="2545"/>
    <cellStyle name="40% - Accent3 39" xfId="2546"/>
    <cellStyle name="40% - Accent3 39 2" xfId="2547"/>
    <cellStyle name="40% - Accent3 39 3" xfId="2548"/>
    <cellStyle name="40% - Accent3 4" xfId="2549"/>
    <cellStyle name="40% - Accent3 4 10" xfId="2550"/>
    <cellStyle name="40% - Accent3 4 11" xfId="2551"/>
    <cellStyle name="40% - Accent3 4 12" xfId="2552"/>
    <cellStyle name="40% - Accent3 4 13" xfId="2553"/>
    <cellStyle name="40% - Accent3 4 14" xfId="2554"/>
    <cellStyle name="40% - Accent3 4 15" xfId="2555"/>
    <cellStyle name="40% - Accent3 4 16" xfId="2556"/>
    <cellStyle name="40% - Accent3 4 17" xfId="2557"/>
    <cellStyle name="40% - Accent3 4 18" xfId="2558"/>
    <cellStyle name="40% - Accent3 4 19" xfId="2559"/>
    <cellStyle name="40% - Accent3 4 2" xfId="2560"/>
    <cellStyle name="40% - Accent3 4 20" xfId="2561"/>
    <cellStyle name="40% - Accent3 4 21" xfId="2562"/>
    <cellStyle name="40% - Accent3 4 22" xfId="2563"/>
    <cellStyle name="40% - Accent3 4 23" xfId="2564"/>
    <cellStyle name="40% - Accent3 4 24" xfId="2565"/>
    <cellStyle name="40% - Accent3 4 25" xfId="2566"/>
    <cellStyle name="40% - Accent3 4 26" xfId="2567"/>
    <cellStyle name="40% - Accent3 4 27" xfId="2568"/>
    <cellStyle name="40% - Accent3 4 28" xfId="2569"/>
    <cellStyle name="40% - Accent3 4 29" xfId="2570"/>
    <cellStyle name="40% - Accent3 4 3" xfId="2571"/>
    <cellStyle name="40% - Accent3 4 30" xfId="2572"/>
    <cellStyle name="40% - Accent3 4 4" xfId="2573"/>
    <cellStyle name="40% - Accent3 4 5" xfId="2574"/>
    <cellStyle name="40% - Accent3 4 6" xfId="2575"/>
    <cellStyle name="40% - Accent3 4 7" xfId="2576"/>
    <cellStyle name="40% - Accent3 4 8" xfId="2577"/>
    <cellStyle name="40% - Accent3 4 9" xfId="2578"/>
    <cellStyle name="40% - Accent3 40" xfId="2579"/>
    <cellStyle name="40% - Accent3 40 2" xfId="2580"/>
    <cellStyle name="40% - Accent3 40 3" xfId="2581"/>
    <cellStyle name="40% - Accent3 41" xfId="2582"/>
    <cellStyle name="40% - Accent3 41 2" xfId="2583"/>
    <cellStyle name="40% - Accent3 41 3" xfId="2584"/>
    <cellStyle name="40% - Accent3 42" xfId="2585"/>
    <cellStyle name="40% - Accent3 42 2" xfId="2586"/>
    <cellStyle name="40% - Accent3 42 3" xfId="2587"/>
    <cellStyle name="40% - Accent3 43" xfId="2588"/>
    <cellStyle name="40% - Accent3 43 2" xfId="2589"/>
    <cellStyle name="40% - Accent3 43 3" xfId="2590"/>
    <cellStyle name="40% - Accent3 44" xfId="2591"/>
    <cellStyle name="40% - Accent3 44 2" xfId="2592"/>
    <cellStyle name="40% - Accent3 44 3" xfId="2593"/>
    <cellStyle name="40% - Accent3 45" xfId="2594"/>
    <cellStyle name="40% - Accent3 45 2" xfId="2595"/>
    <cellStyle name="40% - Accent3 45 3" xfId="2596"/>
    <cellStyle name="40% - Accent3 46" xfId="2597"/>
    <cellStyle name="40% - Accent3 46 2" xfId="2598"/>
    <cellStyle name="40% - Accent3 46 3" xfId="2599"/>
    <cellStyle name="40% - Accent3 47" xfId="2600"/>
    <cellStyle name="40% - Accent3 48" xfId="2601"/>
    <cellStyle name="40% - Accent3 49" xfId="2602"/>
    <cellStyle name="40% - Accent3 5" xfId="2603"/>
    <cellStyle name="40% - Accent3 5 10" xfId="2604"/>
    <cellStyle name="40% - Accent3 5 11" xfId="2605"/>
    <cellStyle name="40% - Accent3 5 12" xfId="2606"/>
    <cellStyle name="40% - Accent3 5 13" xfId="2607"/>
    <cellStyle name="40% - Accent3 5 14" xfId="2608"/>
    <cellStyle name="40% - Accent3 5 15" xfId="2609"/>
    <cellStyle name="40% - Accent3 5 16" xfId="2610"/>
    <cellStyle name="40% - Accent3 5 2" xfId="2611"/>
    <cellStyle name="40% - Accent3 5 3" xfId="2612"/>
    <cellStyle name="40% - Accent3 5 4" xfId="2613"/>
    <cellStyle name="40% - Accent3 5 5" xfId="2614"/>
    <cellStyle name="40% - Accent3 5 6" xfId="2615"/>
    <cellStyle name="40% - Accent3 5 7" xfId="2616"/>
    <cellStyle name="40% - Accent3 5 8" xfId="2617"/>
    <cellStyle name="40% - Accent3 5 9" xfId="2618"/>
    <cellStyle name="40% - Accent3 50" xfId="2619"/>
    <cellStyle name="40% - Accent3 51" xfId="2620"/>
    <cellStyle name="40% - Accent3 52" xfId="2621"/>
    <cellStyle name="40% - Accent3 53" xfId="2622"/>
    <cellStyle name="40% - Accent3 54" xfId="2623"/>
    <cellStyle name="40% - Accent3 55" xfId="2624"/>
    <cellStyle name="40% - Accent3 56" xfId="2625"/>
    <cellStyle name="40% - Accent3 57" xfId="2626"/>
    <cellStyle name="40% - Accent3 58" xfId="2627"/>
    <cellStyle name="40% - Accent3 59" xfId="2628"/>
    <cellStyle name="40% - Accent3 6" xfId="2629"/>
    <cellStyle name="40% - Accent3 6 10" xfId="2630"/>
    <cellStyle name="40% - Accent3 6 11" xfId="2631"/>
    <cellStyle name="40% - Accent3 6 2" xfId="2632"/>
    <cellStyle name="40% - Accent3 6 3" xfId="2633"/>
    <cellStyle name="40% - Accent3 6 4" xfId="2634"/>
    <cellStyle name="40% - Accent3 6 5" xfId="2635"/>
    <cellStyle name="40% - Accent3 6 6" xfId="2636"/>
    <cellStyle name="40% - Accent3 6 7" xfId="2637"/>
    <cellStyle name="40% - Accent3 6 8" xfId="2638"/>
    <cellStyle name="40% - Accent3 6 9" xfId="2639"/>
    <cellStyle name="40% - Accent3 60" xfId="2640"/>
    <cellStyle name="40% - Accent3 61" xfId="2641"/>
    <cellStyle name="40% - Accent3 62" xfId="2642"/>
    <cellStyle name="40% - Accent3 63" xfId="2643"/>
    <cellStyle name="40% - Accent3 7" xfId="2644"/>
    <cellStyle name="40% - Accent3 7 10" xfId="2645"/>
    <cellStyle name="40% - Accent3 7 11" xfId="2646"/>
    <cellStyle name="40% - Accent3 7 2" xfId="2647"/>
    <cellStyle name="40% - Accent3 7 3" xfId="2648"/>
    <cellStyle name="40% - Accent3 7 4" xfId="2649"/>
    <cellStyle name="40% - Accent3 7 5" xfId="2650"/>
    <cellStyle name="40% - Accent3 7 6" xfId="2651"/>
    <cellStyle name="40% - Accent3 7 7" xfId="2652"/>
    <cellStyle name="40% - Accent3 7 8" xfId="2653"/>
    <cellStyle name="40% - Accent3 7 9" xfId="2654"/>
    <cellStyle name="40% - Accent3 8" xfId="2655"/>
    <cellStyle name="40% - Accent3 8 10" xfId="2656"/>
    <cellStyle name="40% - Accent3 8 11" xfId="2657"/>
    <cellStyle name="40% - Accent3 8 2" xfId="2658"/>
    <cellStyle name="40% - Accent3 8 3" xfId="2659"/>
    <cellStyle name="40% - Accent3 8 4" xfId="2660"/>
    <cellStyle name="40% - Accent3 8 5" xfId="2661"/>
    <cellStyle name="40% - Accent3 8 6" xfId="2662"/>
    <cellStyle name="40% - Accent3 8 7" xfId="2663"/>
    <cellStyle name="40% - Accent3 8 8" xfId="2664"/>
    <cellStyle name="40% - Accent3 8 9" xfId="2665"/>
    <cellStyle name="40% - Accent3 9" xfId="2666"/>
    <cellStyle name="40% - Accent3 9 10" xfId="2667"/>
    <cellStyle name="40% - Accent3 9 11" xfId="2668"/>
    <cellStyle name="40% - Accent3 9 2" xfId="2669"/>
    <cellStyle name="40% - Accent3 9 3" xfId="2670"/>
    <cellStyle name="40% - Accent3 9 4" xfId="2671"/>
    <cellStyle name="40% - Accent3 9 5" xfId="2672"/>
    <cellStyle name="40% - Accent3 9 6" xfId="2673"/>
    <cellStyle name="40% - Accent3 9 7" xfId="2674"/>
    <cellStyle name="40% - Accent3 9 8" xfId="2675"/>
    <cellStyle name="40% - Accent3 9 9" xfId="2676"/>
    <cellStyle name="40% - Accent4" xfId="18413" builtinId="43" customBuiltin="1"/>
    <cellStyle name="40% - Accent4 10" xfId="2677"/>
    <cellStyle name="40% - Accent4 10 10" xfId="2678"/>
    <cellStyle name="40% - Accent4 10 11" xfId="2679"/>
    <cellStyle name="40% - Accent4 10 2" xfId="2680"/>
    <cellStyle name="40% - Accent4 10 3" xfId="2681"/>
    <cellStyle name="40% - Accent4 10 4" xfId="2682"/>
    <cellStyle name="40% - Accent4 10 5" xfId="2683"/>
    <cellStyle name="40% - Accent4 10 6" xfId="2684"/>
    <cellStyle name="40% - Accent4 10 7" xfId="2685"/>
    <cellStyle name="40% - Accent4 10 8" xfId="2686"/>
    <cellStyle name="40% - Accent4 10 9" xfId="2687"/>
    <cellStyle name="40% - Accent4 11" xfId="2688"/>
    <cellStyle name="40% - Accent4 12" xfId="2689"/>
    <cellStyle name="40% - Accent4 13" xfId="2690"/>
    <cellStyle name="40% - Accent4 14" xfId="2691"/>
    <cellStyle name="40% - Accent4 15" xfId="2692"/>
    <cellStyle name="40% - Accent4 16" xfId="2693"/>
    <cellStyle name="40% - Accent4 16 2" xfId="2694"/>
    <cellStyle name="40% - Accent4 16 3" xfId="2695"/>
    <cellStyle name="40% - Accent4 17" xfId="2696"/>
    <cellStyle name="40% - Accent4 17 2" xfId="2697"/>
    <cellStyle name="40% - Accent4 17 3" xfId="2698"/>
    <cellStyle name="40% - Accent4 18" xfId="2699"/>
    <cellStyle name="40% - Accent4 18 2" xfId="2700"/>
    <cellStyle name="40% - Accent4 18 3" xfId="2701"/>
    <cellStyle name="40% - Accent4 19" xfId="2702"/>
    <cellStyle name="40% - Accent4 19 2" xfId="2703"/>
    <cellStyle name="40% - Accent4 19 3" xfId="2704"/>
    <cellStyle name="40% - Accent4 2" xfId="2705"/>
    <cellStyle name="40% - Accent4 2 10" xfId="2706"/>
    <cellStyle name="40% - Accent4 2 11" xfId="2707"/>
    <cellStyle name="40% - Accent4 2 12" xfId="2708"/>
    <cellStyle name="40% - Accent4 2 13" xfId="2709"/>
    <cellStyle name="40% - Accent4 2 14" xfId="2710"/>
    <cellStyle name="40% - Accent4 2 15" xfId="2711"/>
    <cellStyle name="40% - Accent4 2 16" xfId="2712"/>
    <cellStyle name="40% - Accent4 2 17" xfId="2713"/>
    <cellStyle name="40% - Accent4 2 18" xfId="2714"/>
    <cellStyle name="40% - Accent4 2 19" xfId="2715"/>
    <cellStyle name="40% - Accent4 2 2" xfId="2716"/>
    <cellStyle name="40% - Accent4 2 20" xfId="2717"/>
    <cellStyle name="40% - Accent4 2 21" xfId="2718"/>
    <cellStyle name="40% - Accent4 2 22" xfId="2719"/>
    <cellStyle name="40% - Accent4 2 23" xfId="2720"/>
    <cellStyle name="40% - Accent4 2 24" xfId="2721"/>
    <cellStyle name="40% - Accent4 2 25" xfId="2722"/>
    <cellStyle name="40% - Accent4 2 26" xfId="2723"/>
    <cellStyle name="40% - Accent4 2 27" xfId="2724"/>
    <cellStyle name="40% - Accent4 2 28" xfId="2725"/>
    <cellStyle name="40% - Accent4 2 29" xfId="2726"/>
    <cellStyle name="40% - Accent4 2 3" xfId="2727"/>
    <cellStyle name="40% - Accent4 2 30" xfId="2728"/>
    <cellStyle name="40% - Accent4 2 31" xfId="2729"/>
    <cellStyle name="40% - Accent4 2 32" xfId="2730"/>
    <cellStyle name="40% - Accent4 2 33" xfId="2731"/>
    <cellStyle name="40% - Accent4 2 34" xfId="2732"/>
    <cellStyle name="40% - Accent4 2 35" xfId="2733"/>
    <cellStyle name="40% - Accent4 2 4" xfId="2734"/>
    <cellStyle name="40% - Accent4 2 5" xfId="2735"/>
    <cellStyle name="40% - Accent4 2 6" xfId="2736"/>
    <cellStyle name="40% - Accent4 2 7" xfId="2737"/>
    <cellStyle name="40% - Accent4 2 8" xfId="2738"/>
    <cellStyle name="40% - Accent4 2 8 10" xfId="2739"/>
    <cellStyle name="40% - Accent4 2 8 11" xfId="2740"/>
    <cellStyle name="40% - Accent4 2 8 2" xfId="2741"/>
    <cellStyle name="40% - Accent4 2 8 2 2" xfId="2742"/>
    <cellStyle name="40% - Accent4 2 8 2 3" xfId="2743"/>
    <cellStyle name="40% - Accent4 2 8 2 4" xfId="2744"/>
    <cellStyle name="40% - Accent4 2 8 2 5" xfId="2745"/>
    <cellStyle name="40% - Accent4 2 8 3" xfId="2746"/>
    <cellStyle name="40% - Accent4 2 8 3 2" xfId="2747"/>
    <cellStyle name="40% - Accent4 2 8 3 3" xfId="2748"/>
    <cellStyle name="40% - Accent4 2 8 3 4" xfId="2749"/>
    <cellStyle name="40% - Accent4 2 8 3 5" xfId="2750"/>
    <cellStyle name="40% - Accent4 2 8 4" xfId="2751"/>
    <cellStyle name="40% - Accent4 2 8 5" xfId="2752"/>
    <cellStyle name="40% - Accent4 2 8 6" xfId="2753"/>
    <cellStyle name="40% - Accent4 2 8 7" xfId="2754"/>
    <cellStyle name="40% - Accent4 2 8 8" xfId="2755"/>
    <cellStyle name="40% - Accent4 2 8 9" xfId="2756"/>
    <cellStyle name="40% - Accent4 2 9" xfId="2757"/>
    <cellStyle name="40% - Accent4 2 9 2" xfId="2758"/>
    <cellStyle name="40% - Accent4 20" xfId="2759"/>
    <cellStyle name="40% - Accent4 20 2" xfId="2760"/>
    <cellStyle name="40% - Accent4 20 3" xfId="2761"/>
    <cellStyle name="40% - Accent4 21" xfId="2762"/>
    <cellStyle name="40% - Accent4 21 2" xfId="2763"/>
    <cellStyle name="40% - Accent4 21 3" xfId="2764"/>
    <cellStyle name="40% - Accent4 22" xfId="2765"/>
    <cellStyle name="40% - Accent4 22 2" xfId="2766"/>
    <cellStyle name="40% - Accent4 22 3" xfId="2767"/>
    <cellStyle name="40% - Accent4 23" xfId="2768"/>
    <cellStyle name="40% - Accent4 23 2" xfId="2769"/>
    <cellStyle name="40% - Accent4 23 3" xfId="2770"/>
    <cellStyle name="40% - Accent4 24" xfId="2771"/>
    <cellStyle name="40% - Accent4 24 2" xfId="2772"/>
    <cellStyle name="40% - Accent4 24 3" xfId="2773"/>
    <cellStyle name="40% - Accent4 25" xfId="2774"/>
    <cellStyle name="40% - Accent4 25 2" xfId="2775"/>
    <cellStyle name="40% - Accent4 25 3" xfId="2776"/>
    <cellStyle name="40% - Accent4 26" xfId="2777"/>
    <cellStyle name="40% - Accent4 26 2" xfId="2778"/>
    <cellStyle name="40% - Accent4 26 3" xfId="2779"/>
    <cellStyle name="40% - Accent4 27" xfId="2780"/>
    <cellStyle name="40% - Accent4 27 2" xfId="2781"/>
    <cellStyle name="40% - Accent4 27 3" xfId="2782"/>
    <cellStyle name="40% - Accent4 28" xfId="2783"/>
    <cellStyle name="40% - Accent4 28 2" xfId="2784"/>
    <cellStyle name="40% - Accent4 28 3" xfId="2785"/>
    <cellStyle name="40% - Accent4 29" xfId="2786"/>
    <cellStyle name="40% - Accent4 29 2" xfId="2787"/>
    <cellStyle name="40% - Accent4 29 3" xfId="2788"/>
    <cellStyle name="40% - Accent4 3" xfId="2789"/>
    <cellStyle name="40% - Accent4 3 10" xfId="2790"/>
    <cellStyle name="40% - Accent4 3 11" xfId="2791"/>
    <cellStyle name="40% - Accent4 3 12" xfId="2792"/>
    <cellStyle name="40% - Accent4 3 13" xfId="2793"/>
    <cellStyle name="40% - Accent4 3 14" xfId="2794"/>
    <cellStyle name="40% - Accent4 3 15" xfId="2795"/>
    <cellStyle name="40% - Accent4 3 16" xfId="2796"/>
    <cellStyle name="40% - Accent4 3 17" xfId="2797"/>
    <cellStyle name="40% - Accent4 3 18" xfId="2798"/>
    <cellStyle name="40% - Accent4 3 19" xfId="2799"/>
    <cellStyle name="40% - Accent4 3 2" xfId="2800"/>
    <cellStyle name="40% - Accent4 3 20" xfId="2801"/>
    <cellStyle name="40% - Accent4 3 21" xfId="2802"/>
    <cellStyle name="40% - Accent4 3 22" xfId="2803"/>
    <cellStyle name="40% - Accent4 3 23" xfId="2804"/>
    <cellStyle name="40% - Accent4 3 24" xfId="2805"/>
    <cellStyle name="40% - Accent4 3 25" xfId="2806"/>
    <cellStyle name="40% - Accent4 3 26" xfId="2807"/>
    <cellStyle name="40% - Accent4 3 27" xfId="2808"/>
    <cellStyle name="40% - Accent4 3 28" xfId="2809"/>
    <cellStyle name="40% - Accent4 3 29" xfId="2810"/>
    <cellStyle name="40% - Accent4 3 3" xfId="2811"/>
    <cellStyle name="40% - Accent4 3 30" xfId="2812"/>
    <cellStyle name="40% - Accent4 3 4" xfId="2813"/>
    <cellStyle name="40% - Accent4 3 5" xfId="2814"/>
    <cellStyle name="40% - Accent4 3 6" xfId="2815"/>
    <cellStyle name="40% - Accent4 3 7" xfId="2816"/>
    <cellStyle name="40% - Accent4 3 8" xfId="2817"/>
    <cellStyle name="40% - Accent4 3 9" xfId="2818"/>
    <cellStyle name="40% - Accent4 30" xfId="2819"/>
    <cellStyle name="40% - Accent4 30 2" xfId="2820"/>
    <cellStyle name="40% - Accent4 30 3" xfId="2821"/>
    <cellStyle name="40% - Accent4 31" xfId="2822"/>
    <cellStyle name="40% - Accent4 31 2" xfId="2823"/>
    <cellStyle name="40% - Accent4 31 3" xfId="2824"/>
    <cellStyle name="40% - Accent4 32" xfId="2825"/>
    <cellStyle name="40% - Accent4 32 2" xfId="2826"/>
    <cellStyle name="40% - Accent4 32 3" xfId="2827"/>
    <cellStyle name="40% - Accent4 33" xfId="2828"/>
    <cellStyle name="40% - Accent4 33 2" xfId="2829"/>
    <cellStyle name="40% - Accent4 33 3" xfId="2830"/>
    <cellStyle name="40% - Accent4 34" xfId="2831"/>
    <cellStyle name="40% - Accent4 34 2" xfId="2832"/>
    <cellStyle name="40% - Accent4 34 3" xfId="2833"/>
    <cellStyle name="40% - Accent4 35" xfId="2834"/>
    <cellStyle name="40% - Accent4 35 2" xfId="2835"/>
    <cellStyle name="40% - Accent4 35 3" xfId="2836"/>
    <cellStyle name="40% - Accent4 36" xfId="2837"/>
    <cellStyle name="40% - Accent4 36 2" xfId="2838"/>
    <cellStyle name="40% - Accent4 36 3" xfId="2839"/>
    <cellStyle name="40% - Accent4 37" xfId="2840"/>
    <cellStyle name="40% - Accent4 37 2" xfId="2841"/>
    <cellStyle name="40% - Accent4 37 3" xfId="2842"/>
    <cellStyle name="40% - Accent4 38" xfId="2843"/>
    <cellStyle name="40% - Accent4 38 2" xfId="2844"/>
    <cellStyle name="40% - Accent4 38 3" xfId="2845"/>
    <cellStyle name="40% - Accent4 39" xfId="2846"/>
    <cellStyle name="40% - Accent4 39 2" xfId="2847"/>
    <cellStyle name="40% - Accent4 39 3" xfId="2848"/>
    <cellStyle name="40% - Accent4 4" xfId="2849"/>
    <cellStyle name="40% - Accent4 4 10" xfId="2850"/>
    <cellStyle name="40% - Accent4 4 11" xfId="2851"/>
    <cellStyle name="40% - Accent4 4 12" xfId="2852"/>
    <cellStyle name="40% - Accent4 4 13" xfId="2853"/>
    <cellStyle name="40% - Accent4 4 14" xfId="2854"/>
    <cellStyle name="40% - Accent4 4 15" xfId="2855"/>
    <cellStyle name="40% - Accent4 4 16" xfId="2856"/>
    <cellStyle name="40% - Accent4 4 17" xfId="2857"/>
    <cellStyle name="40% - Accent4 4 18" xfId="2858"/>
    <cellStyle name="40% - Accent4 4 19" xfId="2859"/>
    <cellStyle name="40% - Accent4 4 2" xfId="2860"/>
    <cellStyle name="40% - Accent4 4 20" xfId="2861"/>
    <cellStyle name="40% - Accent4 4 21" xfId="2862"/>
    <cellStyle name="40% - Accent4 4 22" xfId="2863"/>
    <cellStyle name="40% - Accent4 4 23" xfId="2864"/>
    <cellStyle name="40% - Accent4 4 24" xfId="2865"/>
    <cellStyle name="40% - Accent4 4 25" xfId="2866"/>
    <cellStyle name="40% - Accent4 4 26" xfId="2867"/>
    <cellStyle name="40% - Accent4 4 27" xfId="2868"/>
    <cellStyle name="40% - Accent4 4 28" xfId="2869"/>
    <cellStyle name="40% - Accent4 4 29" xfId="2870"/>
    <cellStyle name="40% - Accent4 4 3" xfId="2871"/>
    <cellStyle name="40% - Accent4 4 30" xfId="2872"/>
    <cellStyle name="40% - Accent4 4 4" xfId="2873"/>
    <cellStyle name="40% - Accent4 4 5" xfId="2874"/>
    <cellStyle name="40% - Accent4 4 6" xfId="2875"/>
    <cellStyle name="40% - Accent4 4 7" xfId="2876"/>
    <cellStyle name="40% - Accent4 4 8" xfId="2877"/>
    <cellStyle name="40% - Accent4 4 9" xfId="2878"/>
    <cellStyle name="40% - Accent4 40" xfId="2879"/>
    <cellStyle name="40% - Accent4 40 2" xfId="2880"/>
    <cellStyle name="40% - Accent4 40 3" xfId="2881"/>
    <cellStyle name="40% - Accent4 41" xfId="2882"/>
    <cellStyle name="40% - Accent4 41 2" xfId="2883"/>
    <cellStyle name="40% - Accent4 41 3" xfId="2884"/>
    <cellStyle name="40% - Accent4 42" xfId="2885"/>
    <cellStyle name="40% - Accent4 42 2" xfId="2886"/>
    <cellStyle name="40% - Accent4 42 3" xfId="2887"/>
    <cellStyle name="40% - Accent4 43" xfId="2888"/>
    <cellStyle name="40% - Accent4 43 2" xfId="2889"/>
    <cellStyle name="40% - Accent4 43 3" xfId="2890"/>
    <cellStyle name="40% - Accent4 44" xfId="2891"/>
    <cellStyle name="40% - Accent4 44 2" xfId="2892"/>
    <cellStyle name="40% - Accent4 44 3" xfId="2893"/>
    <cellStyle name="40% - Accent4 45" xfId="2894"/>
    <cellStyle name="40% - Accent4 45 2" xfId="2895"/>
    <cellStyle name="40% - Accent4 45 3" xfId="2896"/>
    <cellStyle name="40% - Accent4 46" xfId="2897"/>
    <cellStyle name="40% - Accent4 46 2" xfId="2898"/>
    <cellStyle name="40% - Accent4 46 3" xfId="2899"/>
    <cellStyle name="40% - Accent4 47" xfId="2900"/>
    <cellStyle name="40% - Accent4 48" xfId="2901"/>
    <cellStyle name="40% - Accent4 49" xfId="2902"/>
    <cellStyle name="40% - Accent4 5" xfId="2903"/>
    <cellStyle name="40% - Accent4 5 10" xfId="2904"/>
    <cellStyle name="40% - Accent4 5 11" xfId="2905"/>
    <cellStyle name="40% - Accent4 5 12" xfId="2906"/>
    <cellStyle name="40% - Accent4 5 13" xfId="2907"/>
    <cellStyle name="40% - Accent4 5 14" xfId="2908"/>
    <cellStyle name="40% - Accent4 5 15" xfId="2909"/>
    <cellStyle name="40% - Accent4 5 16" xfId="2910"/>
    <cellStyle name="40% - Accent4 5 2" xfId="2911"/>
    <cellStyle name="40% - Accent4 5 3" xfId="2912"/>
    <cellStyle name="40% - Accent4 5 4" xfId="2913"/>
    <cellStyle name="40% - Accent4 5 5" xfId="2914"/>
    <cellStyle name="40% - Accent4 5 6" xfId="2915"/>
    <cellStyle name="40% - Accent4 5 7" xfId="2916"/>
    <cellStyle name="40% - Accent4 5 8" xfId="2917"/>
    <cellStyle name="40% - Accent4 5 9" xfId="2918"/>
    <cellStyle name="40% - Accent4 50" xfId="2919"/>
    <cellStyle name="40% - Accent4 51" xfId="2920"/>
    <cellStyle name="40% - Accent4 52" xfId="2921"/>
    <cellStyle name="40% - Accent4 53" xfId="2922"/>
    <cellStyle name="40% - Accent4 54" xfId="2923"/>
    <cellStyle name="40% - Accent4 55" xfId="2924"/>
    <cellStyle name="40% - Accent4 56" xfId="2925"/>
    <cellStyle name="40% - Accent4 57" xfId="2926"/>
    <cellStyle name="40% - Accent4 58" xfId="2927"/>
    <cellStyle name="40% - Accent4 59" xfId="2928"/>
    <cellStyle name="40% - Accent4 6" xfId="2929"/>
    <cellStyle name="40% - Accent4 6 10" xfId="2930"/>
    <cellStyle name="40% - Accent4 6 11" xfId="2931"/>
    <cellStyle name="40% - Accent4 6 2" xfId="2932"/>
    <cellStyle name="40% - Accent4 6 3" xfId="2933"/>
    <cellStyle name="40% - Accent4 6 4" xfId="2934"/>
    <cellStyle name="40% - Accent4 6 5" xfId="2935"/>
    <cellStyle name="40% - Accent4 6 6" xfId="2936"/>
    <cellStyle name="40% - Accent4 6 7" xfId="2937"/>
    <cellStyle name="40% - Accent4 6 8" xfId="2938"/>
    <cellStyle name="40% - Accent4 6 9" xfId="2939"/>
    <cellStyle name="40% - Accent4 60" xfId="2940"/>
    <cellStyle name="40% - Accent4 61" xfId="2941"/>
    <cellStyle name="40% - Accent4 62" xfId="2942"/>
    <cellStyle name="40% - Accent4 63" xfId="2943"/>
    <cellStyle name="40% - Accent4 7" xfId="2944"/>
    <cellStyle name="40% - Accent4 7 10" xfId="2945"/>
    <cellStyle name="40% - Accent4 7 11" xfId="2946"/>
    <cellStyle name="40% - Accent4 7 2" xfId="2947"/>
    <cellStyle name="40% - Accent4 7 3" xfId="2948"/>
    <cellStyle name="40% - Accent4 7 4" xfId="2949"/>
    <cellStyle name="40% - Accent4 7 5" xfId="2950"/>
    <cellStyle name="40% - Accent4 7 6" xfId="2951"/>
    <cellStyle name="40% - Accent4 7 7" xfId="2952"/>
    <cellStyle name="40% - Accent4 7 8" xfId="2953"/>
    <cellStyle name="40% - Accent4 7 9" xfId="2954"/>
    <cellStyle name="40% - Accent4 8" xfId="2955"/>
    <cellStyle name="40% - Accent4 8 10" xfId="2956"/>
    <cellStyle name="40% - Accent4 8 11" xfId="2957"/>
    <cellStyle name="40% - Accent4 8 2" xfId="2958"/>
    <cellStyle name="40% - Accent4 8 3" xfId="2959"/>
    <cellStyle name="40% - Accent4 8 4" xfId="2960"/>
    <cellStyle name="40% - Accent4 8 5" xfId="2961"/>
    <cellStyle name="40% - Accent4 8 6" xfId="2962"/>
    <cellStyle name="40% - Accent4 8 7" xfId="2963"/>
    <cellStyle name="40% - Accent4 8 8" xfId="2964"/>
    <cellStyle name="40% - Accent4 8 9" xfId="2965"/>
    <cellStyle name="40% - Accent4 9" xfId="2966"/>
    <cellStyle name="40% - Accent4 9 10" xfId="2967"/>
    <cellStyle name="40% - Accent4 9 11" xfId="2968"/>
    <cellStyle name="40% - Accent4 9 2" xfId="2969"/>
    <cellStyle name="40% - Accent4 9 3" xfId="2970"/>
    <cellStyle name="40% - Accent4 9 4" xfId="2971"/>
    <cellStyle name="40% - Accent4 9 5" xfId="2972"/>
    <cellStyle name="40% - Accent4 9 6" xfId="2973"/>
    <cellStyle name="40% - Accent4 9 7" xfId="2974"/>
    <cellStyle name="40% - Accent4 9 8" xfId="2975"/>
    <cellStyle name="40% - Accent4 9 9" xfId="2976"/>
    <cellStyle name="40% - Accent5" xfId="18417" builtinId="47" customBuiltin="1"/>
    <cellStyle name="40% - Accent5 10" xfId="2977"/>
    <cellStyle name="40% - Accent5 10 10" xfId="2978"/>
    <cellStyle name="40% - Accent5 10 11" xfId="2979"/>
    <cellStyle name="40% - Accent5 10 2" xfId="2980"/>
    <cellStyle name="40% - Accent5 10 3" xfId="2981"/>
    <cellStyle name="40% - Accent5 10 4" xfId="2982"/>
    <cellStyle name="40% - Accent5 10 5" xfId="2983"/>
    <cellStyle name="40% - Accent5 10 6" xfId="2984"/>
    <cellStyle name="40% - Accent5 10 7" xfId="2985"/>
    <cellStyle name="40% - Accent5 10 8" xfId="2986"/>
    <cellStyle name="40% - Accent5 10 9" xfId="2987"/>
    <cellStyle name="40% - Accent5 11" xfId="2988"/>
    <cellStyle name="40% - Accent5 12" xfId="2989"/>
    <cellStyle name="40% - Accent5 13" xfId="2990"/>
    <cellStyle name="40% - Accent5 14" xfId="2991"/>
    <cellStyle name="40% - Accent5 15" xfId="2992"/>
    <cellStyle name="40% - Accent5 16" xfId="2993"/>
    <cellStyle name="40% - Accent5 16 2" xfId="2994"/>
    <cellStyle name="40% - Accent5 16 3" xfId="2995"/>
    <cellStyle name="40% - Accent5 17" xfId="2996"/>
    <cellStyle name="40% - Accent5 17 2" xfId="2997"/>
    <cellStyle name="40% - Accent5 17 3" xfId="2998"/>
    <cellStyle name="40% - Accent5 18" xfId="2999"/>
    <cellStyle name="40% - Accent5 18 2" xfId="3000"/>
    <cellStyle name="40% - Accent5 18 3" xfId="3001"/>
    <cellStyle name="40% - Accent5 19" xfId="3002"/>
    <cellStyle name="40% - Accent5 19 2" xfId="3003"/>
    <cellStyle name="40% - Accent5 19 3" xfId="3004"/>
    <cellStyle name="40% - Accent5 2" xfId="3005"/>
    <cellStyle name="40% - Accent5 2 10" xfId="3006"/>
    <cellStyle name="40% - Accent5 2 11" xfId="3007"/>
    <cellStyle name="40% - Accent5 2 12" xfId="3008"/>
    <cellStyle name="40% - Accent5 2 13" xfId="3009"/>
    <cellStyle name="40% - Accent5 2 14" xfId="3010"/>
    <cellStyle name="40% - Accent5 2 15" xfId="3011"/>
    <cellStyle name="40% - Accent5 2 16" xfId="3012"/>
    <cellStyle name="40% - Accent5 2 17" xfId="3013"/>
    <cellStyle name="40% - Accent5 2 18" xfId="3014"/>
    <cellStyle name="40% - Accent5 2 19" xfId="3015"/>
    <cellStyle name="40% - Accent5 2 2" xfId="3016"/>
    <cellStyle name="40% - Accent5 2 20" xfId="3017"/>
    <cellStyle name="40% - Accent5 2 21" xfId="3018"/>
    <cellStyle name="40% - Accent5 2 22" xfId="3019"/>
    <cellStyle name="40% - Accent5 2 23" xfId="3020"/>
    <cellStyle name="40% - Accent5 2 24" xfId="3021"/>
    <cellStyle name="40% - Accent5 2 25" xfId="3022"/>
    <cellStyle name="40% - Accent5 2 26" xfId="3023"/>
    <cellStyle name="40% - Accent5 2 27" xfId="3024"/>
    <cellStyle name="40% - Accent5 2 28" xfId="3025"/>
    <cellStyle name="40% - Accent5 2 29" xfId="3026"/>
    <cellStyle name="40% - Accent5 2 3" xfId="3027"/>
    <cellStyle name="40% - Accent5 2 30" xfId="3028"/>
    <cellStyle name="40% - Accent5 2 31" xfId="3029"/>
    <cellStyle name="40% - Accent5 2 4" xfId="3030"/>
    <cellStyle name="40% - Accent5 2 5" xfId="3031"/>
    <cellStyle name="40% - Accent5 2 6" xfId="3032"/>
    <cellStyle name="40% - Accent5 2 7" xfId="3033"/>
    <cellStyle name="40% - Accent5 2 8" xfId="3034"/>
    <cellStyle name="40% - Accent5 2 9" xfId="3035"/>
    <cellStyle name="40% - Accent5 20" xfId="3036"/>
    <cellStyle name="40% - Accent5 20 2" xfId="3037"/>
    <cellStyle name="40% - Accent5 20 3" xfId="3038"/>
    <cellStyle name="40% - Accent5 21" xfId="3039"/>
    <cellStyle name="40% - Accent5 21 2" xfId="3040"/>
    <cellStyle name="40% - Accent5 21 3" xfId="3041"/>
    <cellStyle name="40% - Accent5 22" xfId="3042"/>
    <cellStyle name="40% - Accent5 22 2" xfId="3043"/>
    <cellStyle name="40% - Accent5 22 3" xfId="3044"/>
    <cellStyle name="40% - Accent5 23" xfId="3045"/>
    <cellStyle name="40% - Accent5 23 2" xfId="3046"/>
    <cellStyle name="40% - Accent5 23 3" xfId="3047"/>
    <cellStyle name="40% - Accent5 24" xfId="3048"/>
    <cellStyle name="40% - Accent5 24 2" xfId="3049"/>
    <cellStyle name="40% - Accent5 24 3" xfId="3050"/>
    <cellStyle name="40% - Accent5 25" xfId="3051"/>
    <cellStyle name="40% - Accent5 25 2" xfId="3052"/>
    <cellStyle name="40% - Accent5 25 3" xfId="3053"/>
    <cellStyle name="40% - Accent5 26" xfId="3054"/>
    <cellStyle name="40% - Accent5 26 2" xfId="3055"/>
    <cellStyle name="40% - Accent5 26 3" xfId="3056"/>
    <cellStyle name="40% - Accent5 27" xfId="3057"/>
    <cellStyle name="40% - Accent5 27 2" xfId="3058"/>
    <cellStyle name="40% - Accent5 27 3" xfId="3059"/>
    <cellStyle name="40% - Accent5 28" xfId="3060"/>
    <cellStyle name="40% - Accent5 28 2" xfId="3061"/>
    <cellStyle name="40% - Accent5 28 3" xfId="3062"/>
    <cellStyle name="40% - Accent5 29" xfId="3063"/>
    <cellStyle name="40% - Accent5 29 2" xfId="3064"/>
    <cellStyle name="40% - Accent5 29 3" xfId="3065"/>
    <cellStyle name="40% - Accent5 3" xfId="3066"/>
    <cellStyle name="40% - Accent5 3 10" xfId="3067"/>
    <cellStyle name="40% - Accent5 3 11" xfId="3068"/>
    <cellStyle name="40% - Accent5 3 12" xfId="3069"/>
    <cellStyle name="40% - Accent5 3 13" xfId="3070"/>
    <cellStyle name="40% - Accent5 3 14" xfId="3071"/>
    <cellStyle name="40% - Accent5 3 15" xfId="3072"/>
    <cellStyle name="40% - Accent5 3 16" xfId="3073"/>
    <cellStyle name="40% - Accent5 3 17" xfId="3074"/>
    <cellStyle name="40% - Accent5 3 18" xfId="3075"/>
    <cellStyle name="40% - Accent5 3 19" xfId="3076"/>
    <cellStyle name="40% - Accent5 3 2" xfId="3077"/>
    <cellStyle name="40% - Accent5 3 20" xfId="3078"/>
    <cellStyle name="40% - Accent5 3 21" xfId="3079"/>
    <cellStyle name="40% - Accent5 3 22" xfId="3080"/>
    <cellStyle name="40% - Accent5 3 23" xfId="3081"/>
    <cellStyle name="40% - Accent5 3 24" xfId="3082"/>
    <cellStyle name="40% - Accent5 3 25" xfId="3083"/>
    <cellStyle name="40% - Accent5 3 26" xfId="3084"/>
    <cellStyle name="40% - Accent5 3 27" xfId="3085"/>
    <cellStyle name="40% - Accent5 3 28" xfId="3086"/>
    <cellStyle name="40% - Accent5 3 29" xfId="3087"/>
    <cellStyle name="40% - Accent5 3 3" xfId="3088"/>
    <cellStyle name="40% - Accent5 3 30" xfId="3089"/>
    <cellStyle name="40% - Accent5 3 4" xfId="3090"/>
    <cellStyle name="40% - Accent5 3 5" xfId="3091"/>
    <cellStyle name="40% - Accent5 3 6" xfId="3092"/>
    <cellStyle name="40% - Accent5 3 7" xfId="3093"/>
    <cellStyle name="40% - Accent5 3 8" xfId="3094"/>
    <cellStyle name="40% - Accent5 3 9" xfId="3095"/>
    <cellStyle name="40% - Accent5 30" xfId="3096"/>
    <cellStyle name="40% - Accent5 30 2" xfId="3097"/>
    <cellStyle name="40% - Accent5 30 3" xfId="3098"/>
    <cellStyle name="40% - Accent5 31" xfId="3099"/>
    <cellStyle name="40% - Accent5 31 2" xfId="3100"/>
    <cellStyle name="40% - Accent5 31 3" xfId="3101"/>
    <cellStyle name="40% - Accent5 32" xfId="3102"/>
    <cellStyle name="40% - Accent5 32 2" xfId="3103"/>
    <cellStyle name="40% - Accent5 32 3" xfId="3104"/>
    <cellStyle name="40% - Accent5 33" xfId="3105"/>
    <cellStyle name="40% - Accent5 33 2" xfId="3106"/>
    <cellStyle name="40% - Accent5 33 3" xfId="3107"/>
    <cellStyle name="40% - Accent5 34" xfId="3108"/>
    <cellStyle name="40% - Accent5 34 2" xfId="3109"/>
    <cellStyle name="40% - Accent5 34 3" xfId="3110"/>
    <cellStyle name="40% - Accent5 35" xfId="3111"/>
    <cellStyle name="40% - Accent5 35 2" xfId="3112"/>
    <cellStyle name="40% - Accent5 35 3" xfId="3113"/>
    <cellStyle name="40% - Accent5 36" xfId="3114"/>
    <cellStyle name="40% - Accent5 36 2" xfId="3115"/>
    <cellStyle name="40% - Accent5 36 3" xfId="3116"/>
    <cellStyle name="40% - Accent5 37" xfId="3117"/>
    <cellStyle name="40% - Accent5 37 2" xfId="3118"/>
    <cellStyle name="40% - Accent5 37 3" xfId="3119"/>
    <cellStyle name="40% - Accent5 38" xfId="3120"/>
    <cellStyle name="40% - Accent5 38 2" xfId="3121"/>
    <cellStyle name="40% - Accent5 38 3" xfId="3122"/>
    <cellStyle name="40% - Accent5 39" xfId="3123"/>
    <cellStyle name="40% - Accent5 39 2" xfId="3124"/>
    <cellStyle name="40% - Accent5 39 3" xfId="3125"/>
    <cellStyle name="40% - Accent5 4" xfId="3126"/>
    <cellStyle name="40% - Accent5 4 10" xfId="3127"/>
    <cellStyle name="40% - Accent5 4 11" xfId="3128"/>
    <cellStyle name="40% - Accent5 4 12" xfId="3129"/>
    <cellStyle name="40% - Accent5 4 13" xfId="3130"/>
    <cellStyle name="40% - Accent5 4 14" xfId="3131"/>
    <cellStyle name="40% - Accent5 4 15" xfId="3132"/>
    <cellStyle name="40% - Accent5 4 16" xfId="3133"/>
    <cellStyle name="40% - Accent5 4 17" xfId="3134"/>
    <cellStyle name="40% - Accent5 4 18" xfId="3135"/>
    <cellStyle name="40% - Accent5 4 19" xfId="3136"/>
    <cellStyle name="40% - Accent5 4 2" xfId="3137"/>
    <cellStyle name="40% - Accent5 4 20" xfId="3138"/>
    <cellStyle name="40% - Accent5 4 21" xfId="3139"/>
    <cellStyle name="40% - Accent5 4 22" xfId="3140"/>
    <cellStyle name="40% - Accent5 4 23" xfId="3141"/>
    <cellStyle name="40% - Accent5 4 24" xfId="3142"/>
    <cellStyle name="40% - Accent5 4 25" xfId="3143"/>
    <cellStyle name="40% - Accent5 4 26" xfId="3144"/>
    <cellStyle name="40% - Accent5 4 27" xfId="3145"/>
    <cellStyle name="40% - Accent5 4 28" xfId="3146"/>
    <cellStyle name="40% - Accent5 4 29" xfId="3147"/>
    <cellStyle name="40% - Accent5 4 3" xfId="3148"/>
    <cellStyle name="40% - Accent5 4 30" xfId="3149"/>
    <cellStyle name="40% - Accent5 4 4" xfId="3150"/>
    <cellStyle name="40% - Accent5 4 5" xfId="3151"/>
    <cellStyle name="40% - Accent5 4 6" xfId="3152"/>
    <cellStyle name="40% - Accent5 4 7" xfId="3153"/>
    <cellStyle name="40% - Accent5 4 8" xfId="3154"/>
    <cellStyle name="40% - Accent5 4 9" xfId="3155"/>
    <cellStyle name="40% - Accent5 40" xfId="3156"/>
    <cellStyle name="40% - Accent5 40 2" xfId="3157"/>
    <cellStyle name="40% - Accent5 40 3" xfId="3158"/>
    <cellStyle name="40% - Accent5 41" xfId="3159"/>
    <cellStyle name="40% - Accent5 41 2" xfId="3160"/>
    <cellStyle name="40% - Accent5 41 3" xfId="3161"/>
    <cellStyle name="40% - Accent5 42" xfId="3162"/>
    <cellStyle name="40% - Accent5 42 2" xfId="3163"/>
    <cellStyle name="40% - Accent5 42 3" xfId="3164"/>
    <cellStyle name="40% - Accent5 43" xfId="3165"/>
    <cellStyle name="40% - Accent5 43 2" xfId="3166"/>
    <cellStyle name="40% - Accent5 43 3" xfId="3167"/>
    <cellStyle name="40% - Accent5 44" xfId="3168"/>
    <cellStyle name="40% - Accent5 44 2" xfId="3169"/>
    <cellStyle name="40% - Accent5 44 3" xfId="3170"/>
    <cellStyle name="40% - Accent5 45" xfId="3171"/>
    <cellStyle name="40% - Accent5 45 2" xfId="3172"/>
    <cellStyle name="40% - Accent5 45 3" xfId="3173"/>
    <cellStyle name="40% - Accent5 46" xfId="3174"/>
    <cellStyle name="40% - Accent5 46 2" xfId="3175"/>
    <cellStyle name="40% - Accent5 46 3" xfId="3176"/>
    <cellStyle name="40% - Accent5 47" xfId="3177"/>
    <cellStyle name="40% - Accent5 48" xfId="3178"/>
    <cellStyle name="40% - Accent5 49" xfId="3179"/>
    <cellStyle name="40% - Accent5 5" xfId="3180"/>
    <cellStyle name="40% - Accent5 5 10" xfId="3181"/>
    <cellStyle name="40% - Accent5 5 11" xfId="3182"/>
    <cellStyle name="40% - Accent5 5 12" xfId="3183"/>
    <cellStyle name="40% - Accent5 5 13" xfId="3184"/>
    <cellStyle name="40% - Accent5 5 14" xfId="3185"/>
    <cellStyle name="40% - Accent5 5 15" xfId="3186"/>
    <cellStyle name="40% - Accent5 5 16" xfId="3187"/>
    <cellStyle name="40% - Accent5 5 2" xfId="3188"/>
    <cellStyle name="40% - Accent5 5 3" xfId="3189"/>
    <cellStyle name="40% - Accent5 5 4" xfId="3190"/>
    <cellStyle name="40% - Accent5 5 5" xfId="3191"/>
    <cellStyle name="40% - Accent5 5 6" xfId="3192"/>
    <cellStyle name="40% - Accent5 5 7" xfId="3193"/>
    <cellStyle name="40% - Accent5 5 8" xfId="3194"/>
    <cellStyle name="40% - Accent5 5 9" xfId="3195"/>
    <cellStyle name="40% - Accent5 50" xfId="3196"/>
    <cellStyle name="40% - Accent5 51" xfId="3197"/>
    <cellStyle name="40% - Accent5 52" xfId="3198"/>
    <cellStyle name="40% - Accent5 53" xfId="3199"/>
    <cellStyle name="40% - Accent5 54" xfId="3200"/>
    <cellStyle name="40% - Accent5 55" xfId="3201"/>
    <cellStyle name="40% - Accent5 56" xfId="3202"/>
    <cellStyle name="40% - Accent5 57" xfId="3203"/>
    <cellStyle name="40% - Accent5 58" xfId="3204"/>
    <cellStyle name="40% - Accent5 59" xfId="3205"/>
    <cellStyle name="40% - Accent5 6" xfId="3206"/>
    <cellStyle name="40% - Accent5 6 10" xfId="3207"/>
    <cellStyle name="40% - Accent5 6 11" xfId="3208"/>
    <cellStyle name="40% - Accent5 6 2" xfId="3209"/>
    <cellStyle name="40% - Accent5 6 3" xfId="3210"/>
    <cellStyle name="40% - Accent5 6 4" xfId="3211"/>
    <cellStyle name="40% - Accent5 6 5" xfId="3212"/>
    <cellStyle name="40% - Accent5 6 6" xfId="3213"/>
    <cellStyle name="40% - Accent5 6 7" xfId="3214"/>
    <cellStyle name="40% - Accent5 6 8" xfId="3215"/>
    <cellStyle name="40% - Accent5 6 9" xfId="3216"/>
    <cellStyle name="40% - Accent5 60" xfId="3217"/>
    <cellStyle name="40% - Accent5 61" xfId="3218"/>
    <cellStyle name="40% - Accent5 62" xfId="3219"/>
    <cellStyle name="40% - Accent5 63" xfId="3220"/>
    <cellStyle name="40% - Accent5 7" xfId="3221"/>
    <cellStyle name="40% - Accent5 7 10" xfId="3222"/>
    <cellStyle name="40% - Accent5 7 11" xfId="3223"/>
    <cellStyle name="40% - Accent5 7 2" xfId="3224"/>
    <cellStyle name="40% - Accent5 7 3" xfId="3225"/>
    <cellStyle name="40% - Accent5 7 4" xfId="3226"/>
    <cellStyle name="40% - Accent5 7 5" xfId="3227"/>
    <cellStyle name="40% - Accent5 7 6" xfId="3228"/>
    <cellStyle name="40% - Accent5 7 7" xfId="3229"/>
    <cellStyle name="40% - Accent5 7 8" xfId="3230"/>
    <cellStyle name="40% - Accent5 7 9" xfId="3231"/>
    <cellStyle name="40% - Accent5 8" xfId="3232"/>
    <cellStyle name="40% - Accent5 8 10" xfId="3233"/>
    <cellStyle name="40% - Accent5 8 11" xfId="3234"/>
    <cellStyle name="40% - Accent5 8 2" xfId="3235"/>
    <cellStyle name="40% - Accent5 8 3" xfId="3236"/>
    <cellStyle name="40% - Accent5 8 4" xfId="3237"/>
    <cellStyle name="40% - Accent5 8 5" xfId="3238"/>
    <cellStyle name="40% - Accent5 8 6" xfId="3239"/>
    <cellStyle name="40% - Accent5 8 7" xfId="3240"/>
    <cellStyle name="40% - Accent5 8 8" xfId="3241"/>
    <cellStyle name="40% - Accent5 8 9" xfId="3242"/>
    <cellStyle name="40% - Accent5 9" xfId="3243"/>
    <cellStyle name="40% - Accent5 9 10" xfId="3244"/>
    <cellStyle name="40% - Accent5 9 11" xfId="3245"/>
    <cellStyle name="40% - Accent5 9 2" xfId="3246"/>
    <cellStyle name="40% - Accent5 9 3" xfId="3247"/>
    <cellStyle name="40% - Accent5 9 4" xfId="3248"/>
    <cellStyle name="40% - Accent5 9 5" xfId="3249"/>
    <cellStyle name="40% - Accent5 9 6" xfId="3250"/>
    <cellStyle name="40% - Accent5 9 7" xfId="3251"/>
    <cellStyle name="40% - Accent5 9 8" xfId="3252"/>
    <cellStyle name="40% - Accent5 9 9" xfId="3253"/>
    <cellStyle name="40% - Accent6" xfId="18421" builtinId="51" customBuiltin="1"/>
    <cellStyle name="40% - Accent6 10" xfId="3254"/>
    <cellStyle name="40% - Accent6 10 10" xfId="3255"/>
    <cellStyle name="40% - Accent6 10 11" xfId="3256"/>
    <cellStyle name="40% - Accent6 10 2" xfId="3257"/>
    <cellStyle name="40% - Accent6 10 3" xfId="3258"/>
    <cellStyle name="40% - Accent6 10 4" xfId="3259"/>
    <cellStyle name="40% - Accent6 10 5" xfId="3260"/>
    <cellStyle name="40% - Accent6 10 6" xfId="3261"/>
    <cellStyle name="40% - Accent6 10 7" xfId="3262"/>
    <cellStyle name="40% - Accent6 10 8" xfId="3263"/>
    <cellStyle name="40% - Accent6 10 9" xfId="3264"/>
    <cellStyle name="40% - Accent6 11" xfId="3265"/>
    <cellStyle name="40% - Accent6 12" xfId="3266"/>
    <cellStyle name="40% - Accent6 13" xfId="3267"/>
    <cellStyle name="40% - Accent6 14" xfId="3268"/>
    <cellStyle name="40% - Accent6 15" xfId="3269"/>
    <cellStyle name="40% - Accent6 16" xfId="3270"/>
    <cellStyle name="40% - Accent6 16 2" xfId="3271"/>
    <cellStyle name="40% - Accent6 16 3" xfId="3272"/>
    <cellStyle name="40% - Accent6 17" xfId="3273"/>
    <cellStyle name="40% - Accent6 17 2" xfId="3274"/>
    <cellStyle name="40% - Accent6 17 3" xfId="3275"/>
    <cellStyle name="40% - Accent6 18" xfId="3276"/>
    <cellStyle name="40% - Accent6 18 2" xfId="3277"/>
    <cellStyle name="40% - Accent6 18 3" xfId="3278"/>
    <cellStyle name="40% - Accent6 19" xfId="3279"/>
    <cellStyle name="40% - Accent6 19 2" xfId="3280"/>
    <cellStyle name="40% - Accent6 19 3" xfId="3281"/>
    <cellStyle name="40% - Accent6 2" xfId="3282"/>
    <cellStyle name="40% - Accent6 2 10" xfId="3283"/>
    <cellStyle name="40% - Accent6 2 11" xfId="3284"/>
    <cellStyle name="40% - Accent6 2 12" xfId="3285"/>
    <cellStyle name="40% - Accent6 2 13" xfId="3286"/>
    <cellStyle name="40% - Accent6 2 14" xfId="3287"/>
    <cellStyle name="40% - Accent6 2 15" xfId="3288"/>
    <cellStyle name="40% - Accent6 2 16" xfId="3289"/>
    <cellStyle name="40% - Accent6 2 17" xfId="3290"/>
    <cellStyle name="40% - Accent6 2 18" xfId="3291"/>
    <cellStyle name="40% - Accent6 2 19" xfId="3292"/>
    <cellStyle name="40% - Accent6 2 2" xfId="3293"/>
    <cellStyle name="40% - Accent6 2 20" xfId="3294"/>
    <cellStyle name="40% - Accent6 2 21" xfId="3295"/>
    <cellStyle name="40% - Accent6 2 22" xfId="3296"/>
    <cellStyle name="40% - Accent6 2 23" xfId="3297"/>
    <cellStyle name="40% - Accent6 2 24" xfId="3298"/>
    <cellStyle name="40% - Accent6 2 25" xfId="3299"/>
    <cellStyle name="40% - Accent6 2 26" xfId="3300"/>
    <cellStyle name="40% - Accent6 2 27" xfId="3301"/>
    <cellStyle name="40% - Accent6 2 28" xfId="3302"/>
    <cellStyle name="40% - Accent6 2 29" xfId="3303"/>
    <cellStyle name="40% - Accent6 2 3" xfId="3304"/>
    <cellStyle name="40% - Accent6 2 30" xfId="3305"/>
    <cellStyle name="40% - Accent6 2 31" xfId="3306"/>
    <cellStyle name="40% - Accent6 2 32" xfId="3307"/>
    <cellStyle name="40% - Accent6 2 33" xfId="3308"/>
    <cellStyle name="40% - Accent6 2 34" xfId="3309"/>
    <cellStyle name="40% - Accent6 2 35" xfId="3310"/>
    <cellStyle name="40% - Accent6 2 4" xfId="3311"/>
    <cellStyle name="40% - Accent6 2 5" xfId="3312"/>
    <cellStyle name="40% - Accent6 2 6" xfId="3313"/>
    <cellStyle name="40% - Accent6 2 7" xfId="3314"/>
    <cellStyle name="40% - Accent6 2 8" xfId="3315"/>
    <cellStyle name="40% - Accent6 2 8 10" xfId="3316"/>
    <cellStyle name="40% - Accent6 2 8 11" xfId="3317"/>
    <cellStyle name="40% - Accent6 2 8 2" xfId="3318"/>
    <cellStyle name="40% - Accent6 2 8 2 2" xfId="3319"/>
    <cellStyle name="40% - Accent6 2 8 2 3" xfId="3320"/>
    <cellStyle name="40% - Accent6 2 8 2 4" xfId="3321"/>
    <cellStyle name="40% - Accent6 2 8 2 5" xfId="3322"/>
    <cellStyle name="40% - Accent6 2 8 3" xfId="3323"/>
    <cellStyle name="40% - Accent6 2 8 3 2" xfId="3324"/>
    <cellStyle name="40% - Accent6 2 8 3 3" xfId="3325"/>
    <cellStyle name="40% - Accent6 2 8 3 4" xfId="3326"/>
    <cellStyle name="40% - Accent6 2 8 3 5" xfId="3327"/>
    <cellStyle name="40% - Accent6 2 8 4" xfId="3328"/>
    <cellStyle name="40% - Accent6 2 8 5" xfId="3329"/>
    <cellStyle name="40% - Accent6 2 8 6" xfId="3330"/>
    <cellStyle name="40% - Accent6 2 8 7" xfId="3331"/>
    <cellStyle name="40% - Accent6 2 8 8" xfId="3332"/>
    <cellStyle name="40% - Accent6 2 8 9" xfId="3333"/>
    <cellStyle name="40% - Accent6 2 9" xfId="3334"/>
    <cellStyle name="40% - Accent6 2 9 2" xfId="3335"/>
    <cellStyle name="40% - Accent6 20" xfId="3336"/>
    <cellStyle name="40% - Accent6 20 2" xfId="3337"/>
    <cellStyle name="40% - Accent6 20 3" xfId="3338"/>
    <cellStyle name="40% - Accent6 21" xfId="3339"/>
    <cellStyle name="40% - Accent6 21 2" xfId="3340"/>
    <cellStyle name="40% - Accent6 21 3" xfId="3341"/>
    <cellStyle name="40% - Accent6 22" xfId="3342"/>
    <cellStyle name="40% - Accent6 22 2" xfId="3343"/>
    <cellStyle name="40% - Accent6 22 3" xfId="3344"/>
    <cellStyle name="40% - Accent6 23" xfId="3345"/>
    <cellStyle name="40% - Accent6 23 2" xfId="3346"/>
    <cellStyle name="40% - Accent6 23 3" xfId="3347"/>
    <cellStyle name="40% - Accent6 24" xfId="3348"/>
    <cellStyle name="40% - Accent6 24 2" xfId="3349"/>
    <cellStyle name="40% - Accent6 24 3" xfId="3350"/>
    <cellStyle name="40% - Accent6 25" xfId="3351"/>
    <cellStyle name="40% - Accent6 25 2" xfId="3352"/>
    <cellStyle name="40% - Accent6 25 3" xfId="3353"/>
    <cellStyle name="40% - Accent6 26" xfId="3354"/>
    <cellStyle name="40% - Accent6 26 2" xfId="3355"/>
    <cellStyle name="40% - Accent6 26 3" xfId="3356"/>
    <cellStyle name="40% - Accent6 27" xfId="3357"/>
    <cellStyle name="40% - Accent6 27 2" xfId="3358"/>
    <cellStyle name="40% - Accent6 27 3" xfId="3359"/>
    <cellStyle name="40% - Accent6 28" xfId="3360"/>
    <cellStyle name="40% - Accent6 28 2" xfId="3361"/>
    <cellStyle name="40% - Accent6 28 3" xfId="3362"/>
    <cellStyle name="40% - Accent6 29" xfId="3363"/>
    <cellStyle name="40% - Accent6 29 2" xfId="3364"/>
    <cellStyle name="40% - Accent6 29 3" xfId="3365"/>
    <cellStyle name="40% - Accent6 3" xfId="3366"/>
    <cellStyle name="40% - Accent6 3 10" xfId="3367"/>
    <cellStyle name="40% - Accent6 3 11" xfId="3368"/>
    <cellStyle name="40% - Accent6 3 12" xfId="3369"/>
    <cellStyle name="40% - Accent6 3 13" xfId="3370"/>
    <cellStyle name="40% - Accent6 3 14" xfId="3371"/>
    <cellStyle name="40% - Accent6 3 15" xfId="3372"/>
    <cellStyle name="40% - Accent6 3 16" xfId="3373"/>
    <cellStyle name="40% - Accent6 3 17" xfId="3374"/>
    <cellStyle name="40% - Accent6 3 18" xfId="3375"/>
    <cellStyle name="40% - Accent6 3 19" xfId="3376"/>
    <cellStyle name="40% - Accent6 3 2" xfId="3377"/>
    <cellStyle name="40% - Accent6 3 20" xfId="3378"/>
    <cellStyle name="40% - Accent6 3 21" xfId="3379"/>
    <cellStyle name="40% - Accent6 3 22" xfId="3380"/>
    <cellStyle name="40% - Accent6 3 23" xfId="3381"/>
    <cellStyle name="40% - Accent6 3 24" xfId="3382"/>
    <cellStyle name="40% - Accent6 3 25" xfId="3383"/>
    <cellStyle name="40% - Accent6 3 26" xfId="3384"/>
    <cellStyle name="40% - Accent6 3 27" xfId="3385"/>
    <cellStyle name="40% - Accent6 3 28" xfId="3386"/>
    <cellStyle name="40% - Accent6 3 29" xfId="3387"/>
    <cellStyle name="40% - Accent6 3 3" xfId="3388"/>
    <cellStyle name="40% - Accent6 3 30" xfId="3389"/>
    <cellStyle name="40% - Accent6 3 4" xfId="3390"/>
    <cellStyle name="40% - Accent6 3 5" xfId="3391"/>
    <cellStyle name="40% - Accent6 3 6" xfId="3392"/>
    <cellStyle name="40% - Accent6 3 7" xfId="3393"/>
    <cellStyle name="40% - Accent6 3 8" xfId="3394"/>
    <cellStyle name="40% - Accent6 3 9" xfId="3395"/>
    <cellStyle name="40% - Accent6 30" xfId="3396"/>
    <cellStyle name="40% - Accent6 30 2" xfId="3397"/>
    <cellStyle name="40% - Accent6 30 3" xfId="3398"/>
    <cellStyle name="40% - Accent6 31" xfId="3399"/>
    <cellStyle name="40% - Accent6 31 2" xfId="3400"/>
    <cellStyle name="40% - Accent6 31 3" xfId="3401"/>
    <cellStyle name="40% - Accent6 32" xfId="3402"/>
    <cellStyle name="40% - Accent6 32 2" xfId="3403"/>
    <cellStyle name="40% - Accent6 32 3" xfId="3404"/>
    <cellStyle name="40% - Accent6 33" xfId="3405"/>
    <cellStyle name="40% - Accent6 33 2" xfId="3406"/>
    <cellStyle name="40% - Accent6 33 3" xfId="3407"/>
    <cellStyle name="40% - Accent6 34" xfId="3408"/>
    <cellStyle name="40% - Accent6 34 2" xfId="3409"/>
    <cellStyle name="40% - Accent6 34 3" xfId="3410"/>
    <cellStyle name="40% - Accent6 35" xfId="3411"/>
    <cellStyle name="40% - Accent6 35 2" xfId="3412"/>
    <cellStyle name="40% - Accent6 35 3" xfId="3413"/>
    <cellStyle name="40% - Accent6 36" xfId="3414"/>
    <cellStyle name="40% - Accent6 36 2" xfId="3415"/>
    <cellStyle name="40% - Accent6 36 3" xfId="3416"/>
    <cellStyle name="40% - Accent6 37" xfId="3417"/>
    <cellStyle name="40% - Accent6 37 2" xfId="3418"/>
    <cellStyle name="40% - Accent6 37 3" xfId="3419"/>
    <cellStyle name="40% - Accent6 38" xfId="3420"/>
    <cellStyle name="40% - Accent6 38 2" xfId="3421"/>
    <cellStyle name="40% - Accent6 38 3" xfId="3422"/>
    <cellStyle name="40% - Accent6 39" xfId="3423"/>
    <cellStyle name="40% - Accent6 39 2" xfId="3424"/>
    <cellStyle name="40% - Accent6 39 3" xfId="3425"/>
    <cellStyle name="40% - Accent6 4" xfId="3426"/>
    <cellStyle name="40% - Accent6 4 10" xfId="3427"/>
    <cellStyle name="40% - Accent6 4 11" xfId="3428"/>
    <cellStyle name="40% - Accent6 4 12" xfId="3429"/>
    <cellStyle name="40% - Accent6 4 13" xfId="3430"/>
    <cellStyle name="40% - Accent6 4 14" xfId="3431"/>
    <cellStyle name="40% - Accent6 4 15" xfId="3432"/>
    <cellStyle name="40% - Accent6 4 16" xfId="3433"/>
    <cellStyle name="40% - Accent6 4 17" xfId="3434"/>
    <cellStyle name="40% - Accent6 4 18" xfId="3435"/>
    <cellStyle name="40% - Accent6 4 19" xfId="3436"/>
    <cellStyle name="40% - Accent6 4 2" xfId="3437"/>
    <cellStyle name="40% - Accent6 4 20" xfId="3438"/>
    <cellStyle name="40% - Accent6 4 21" xfId="3439"/>
    <cellStyle name="40% - Accent6 4 22" xfId="3440"/>
    <cellStyle name="40% - Accent6 4 23" xfId="3441"/>
    <cellStyle name="40% - Accent6 4 24" xfId="3442"/>
    <cellStyle name="40% - Accent6 4 25" xfId="3443"/>
    <cellStyle name="40% - Accent6 4 26" xfId="3444"/>
    <cellStyle name="40% - Accent6 4 27" xfId="3445"/>
    <cellStyle name="40% - Accent6 4 28" xfId="3446"/>
    <cellStyle name="40% - Accent6 4 29" xfId="3447"/>
    <cellStyle name="40% - Accent6 4 3" xfId="3448"/>
    <cellStyle name="40% - Accent6 4 30" xfId="3449"/>
    <cellStyle name="40% - Accent6 4 4" xfId="3450"/>
    <cellStyle name="40% - Accent6 4 5" xfId="3451"/>
    <cellStyle name="40% - Accent6 4 6" xfId="3452"/>
    <cellStyle name="40% - Accent6 4 7" xfId="3453"/>
    <cellStyle name="40% - Accent6 4 8" xfId="3454"/>
    <cellStyle name="40% - Accent6 4 9" xfId="3455"/>
    <cellStyle name="40% - Accent6 40" xfId="3456"/>
    <cellStyle name="40% - Accent6 40 2" xfId="3457"/>
    <cellStyle name="40% - Accent6 40 3" xfId="3458"/>
    <cellStyle name="40% - Accent6 41" xfId="3459"/>
    <cellStyle name="40% - Accent6 41 2" xfId="3460"/>
    <cellStyle name="40% - Accent6 41 3" xfId="3461"/>
    <cellStyle name="40% - Accent6 42" xfId="3462"/>
    <cellStyle name="40% - Accent6 42 2" xfId="3463"/>
    <cellStyle name="40% - Accent6 42 3" xfId="3464"/>
    <cellStyle name="40% - Accent6 43" xfId="3465"/>
    <cellStyle name="40% - Accent6 43 2" xfId="3466"/>
    <cellStyle name="40% - Accent6 43 3" xfId="3467"/>
    <cellStyle name="40% - Accent6 44" xfId="3468"/>
    <cellStyle name="40% - Accent6 44 2" xfId="3469"/>
    <cellStyle name="40% - Accent6 44 3" xfId="3470"/>
    <cellStyle name="40% - Accent6 45" xfId="3471"/>
    <cellStyle name="40% - Accent6 45 2" xfId="3472"/>
    <cellStyle name="40% - Accent6 45 3" xfId="3473"/>
    <cellStyle name="40% - Accent6 46" xfId="3474"/>
    <cellStyle name="40% - Accent6 46 2" xfId="3475"/>
    <cellStyle name="40% - Accent6 46 3" xfId="3476"/>
    <cellStyle name="40% - Accent6 47" xfId="3477"/>
    <cellStyle name="40% - Accent6 47 2" xfId="3478"/>
    <cellStyle name="40% - Accent6 47 3" xfId="3479"/>
    <cellStyle name="40% - Accent6 48" xfId="3480"/>
    <cellStyle name="40% - Accent6 49" xfId="3481"/>
    <cellStyle name="40% - Accent6 5" xfId="3482"/>
    <cellStyle name="40% - Accent6 5 10" xfId="3483"/>
    <cellStyle name="40% - Accent6 5 11" xfId="3484"/>
    <cellStyle name="40% - Accent6 5 12" xfId="3485"/>
    <cellStyle name="40% - Accent6 5 13" xfId="3486"/>
    <cellStyle name="40% - Accent6 5 14" xfId="3487"/>
    <cellStyle name="40% - Accent6 5 15" xfId="3488"/>
    <cellStyle name="40% - Accent6 5 16" xfId="3489"/>
    <cellStyle name="40% - Accent6 5 2" xfId="3490"/>
    <cellStyle name="40% - Accent6 5 3" xfId="3491"/>
    <cellStyle name="40% - Accent6 5 4" xfId="3492"/>
    <cellStyle name="40% - Accent6 5 5" xfId="3493"/>
    <cellStyle name="40% - Accent6 5 6" xfId="3494"/>
    <cellStyle name="40% - Accent6 5 7" xfId="3495"/>
    <cellStyle name="40% - Accent6 5 8" xfId="3496"/>
    <cellStyle name="40% - Accent6 5 9" xfId="3497"/>
    <cellStyle name="40% - Accent6 50" xfId="3498"/>
    <cellStyle name="40% - Accent6 51" xfId="3499"/>
    <cellStyle name="40% - Accent6 52" xfId="3500"/>
    <cellStyle name="40% - Accent6 53" xfId="3501"/>
    <cellStyle name="40% - Accent6 54" xfId="3502"/>
    <cellStyle name="40% - Accent6 55" xfId="3503"/>
    <cellStyle name="40% - Accent6 56" xfId="3504"/>
    <cellStyle name="40% - Accent6 57" xfId="3505"/>
    <cellStyle name="40% - Accent6 58" xfId="3506"/>
    <cellStyle name="40% - Accent6 59" xfId="3507"/>
    <cellStyle name="40% - Accent6 6" xfId="3508"/>
    <cellStyle name="40% - Accent6 6 10" xfId="3509"/>
    <cellStyle name="40% - Accent6 6 11" xfId="3510"/>
    <cellStyle name="40% - Accent6 6 2" xfId="3511"/>
    <cellStyle name="40% - Accent6 6 3" xfId="3512"/>
    <cellStyle name="40% - Accent6 6 4" xfId="3513"/>
    <cellStyle name="40% - Accent6 6 5" xfId="3514"/>
    <cellStyle name="40% - Accent6 6 6" xfId="3515"/>
    <cellStyle name="40% - Accent6 6 7" xfId="3516"/>
    <cellStyle name="40% - Accent6 6 8" xfId="3517"/>
    <cellStyle name="40% - Accent6 6 9" xfId="3518"/>
    <cellStyle name="40% - Accent6 60" xfId="3519"/>
    <cellStyle name="40% - Accent6 61" xfId="3520"/>
    <cellStyle name="40% - Accent6 62" xfId="3521"/>
    <cellStyle name="40% - Accent6 63" xfId="3522"/>
    <cellStyle name="40% - Accent6 64" xfId="3523"/>
    <cellStyle name="40% - Accent6 7" xfId="3524"/>
    <cellStyle name="40% - Accent6 7 10" xfId="3525"/>
    <cellStyle name="40% - Accent6 7 11" xfId="3526"/>
    <cellStyle name="40% - Accent6 7 2" xfId="3527"/>
    <cellStyle name="40% - Accent6 7 3" xfId="3528"/>
    <cellStyle name="40% - Accent6 7 4" xfId="3529"/>
    <cellStyle name="40% - Accent6 7 5" xfId="3530"/>
    <cellStyle name="40% - Accent6 7 6" xfId="3531"/>
    <cellStyle name="40% - Accent6 7 7" xfId="3532"/>
    <cellStyle name="40% - Accent6 7 8" xfId="3533"/>
    <cellStyle name="40% - Accent6 7 9" xfId="3534"/>
    <cellStyle name="40% - Accent6 8" xfId="3535"/>
    <cellStyle name="40% - Accent6 8 10" xfId="3536"/>
    <cellStyle name="40% - Accent6 8 11" xfId="3537"/>
    <cellStyle name="40% - Accent6 8 2" xfId="3538"/>
    <cellStyle name="40% - Accent6 8 3" xfId="3539"/>
    <cellStyle name="40% - Accent6 8 4" xfId="3540"/>
    <cellStyle name="40% - Accent6 8 5" xfId="3541"/>
    <cellStyle name="40% - Accent6 8 6" xfId="3542"/>
    <cellStyle name="40% - Accent6 8 7" xfId="3543"/>
    <cellStyle name="40% - Accent6 8 8" xfId="3544"/>
    <cellStyle name="40% - Accent6 8 9" xfId="3545"/>
    <cellStyle name="40% - Accent6 9" xfId="3546"/>
    <cellStyle name="40% - Accent6 9 10" xfId="3547"/>
    <cellStyle name="40% - Accent6 9 11" xfId="3548"/>
    <cellStyle name="40% - Accent6 9 2" xfId="3549"/>
    <cellStyle name="40% - Accent6 9 3" xfId="3550"/>
    <cellStyle name="40% - Accent6 9 4" xfId="3551"/>
    <cellStyle name="40% - Accent6 9 5" xfId="3552"/>
    <cellStyle name="40% - Accent6 9 6" xfId="3553"/>
    <cellStyle name="40% - Accent6 9 7" xfId="3554"/>
    <cellStyle name="40% - Accent6 9 8" xfId="3555"/>
    <cellStyle name="40% - Accent6 9 9" xfId="3556"/>
    <cellStyle name="60% - Accent1" xfId="18402" builtinId="32" customBuiltin="1"/>
    <cellStyle name="60% - Accent1 10" xfId="3557"/>
    <cellStyle name="60% - Accent1 10 2" xfId="3558"/>
    <cellStyle name="60% - Accent1 11" xfId="3559"/>
    <cellStyle name="60% - Accent1 11 2" xfId="3560"/>
    <cellStyle name="60% - Accent1 12" xfId="3561"/>
    <cellStyle name="60% - Accent1 12 2" xfId="3562"/>
    <cellStyle name="60% - Accent1 13" xfId="3563"/>
    <cellStyle name="60% - Accent1 13 2" xfId="3564"/>
    <cellStyle name="60% - Accent1 14" xfId="3565"/>
    <cellStyle name="60% - Accent1 14 2" xfId="3566"/>
    <cellStyle name="60% - Accent1 15" xfId="3567"/>
    <cellStyle name="60% - Accent1 15 2" xfId="3568"/>
    <cellStyle name="60% - Accent1 16" xfId="3569"/>
    <cellStyle name="60% - Accent1 16 2" xfId="3570"/>
    <cellStyle name="60% - Accent1 17" xfId="3571"/>
    <cellStyle name="60% - Accent1 17 2" xfId="3572"/>
    <cellStyle name="60% - Accent1 18" xfId="3573"/>
    <cellStyle name="60% - Accent1 18 2" xfId="3574"/>
    <cellStyle name="60% - Accent1 19" xfId="3575"/>
    <cellStyle name="60% - Accent1 19 2" xfId="3576"/>
    <cellStyle name="60% - Accent1 2" xfId="3577"/>
    <cellStyle name="60% - Accent1 2 10" xfId="3578"/>
    <cellStyle name="60% - Accent1 2 11" xfId="3579"/>
    <cellStyle name="60% - Accent1 2 12" xfId="3580"/>
    <cellStyle name="60% - Accent1 2 13" xfId="3581"/>
    <cellStyle name="60% - Accent1 2 14" xfId="3582"/>
    <cellStyle name="60% - Accent1 2 15" xfId="3583"/>
    <cellStyle name="60% - Accent1 2 16" xfId="3584"/>
    <cellStyle name="60% - Accent1 2 17" xfId="3585"/>
    <cellStyle name="60% - Accent1 2 18" xfId="3586"/>
    <cellStyle name="60% - Accent1 2 19" xfId="3587"/>
    <cellStyle name="60% - Accent1 2 2" xfId="3588"/>
    <cellStyle name="60% - Accent1 2 20" xfId="3589"/>
    <cellStyle name="60% - Accent1 2 21" xfId="3590"/>
    <cellStyle name="60% - Accent1 2 22" xfId="3591"/>
    <cellStyle name="60% - Accent1 2 23" xfId="3592"/>
    <cellStyle name="60% - Accent1 2 24" xfId="3593"/>
    <cellStyle name="60% - Accent1 2 25" xfId="3594"/>
    <cellStyle name="60% - Accent1 2 26" xfId="3595"/>
    <cellStyle name="60% - Accent1 2 27" xfId="3596"/>
    <cellStyle name="60% - Accent1 2 28" xfId="3597"/>
    <cellStyle name="60% - Accent1 2 29" xfId="3598"/>
    <cellStyle name="60% - Accent1 2 3" xfId="3599"/>
    <cellStyle name="60% - Accent1 2 30" xfId="3600"/>
    <cellStyle name="60% - Accent1 2 31" xfId="3601"/>
    <cellStyle name="60% - Accent1 2 32" xfId="3602"/>
    <cellStyle name="60% - Accent1 2 33" xfId="3603"/>
    <cellStyle name="60% - Accent1 2 34" xfId="3604"/>
    <cellStyle name="60% - Accent1 2 35" xfId="3605"/>
    <cellStyle name="60% - Accent1 2 4" xfId="3606"/>
    <cellStyle name="60% - Accent1 2 5" xfId="3607"/>
    <cellStyle name="60% - Accent1 2 6" xfId="3608"/>
    <cellStyle name="60% - Accent1 2 7" xfId="3609"/>
    <cellStyle name="60% - Accent1 2 8" xfId="3610"/>
    <cellStyle name="60% - Accent1 2 8 10" xfId="3611"/>
    <cellStyle name="60% - Accent1 2 8 11" xfId="3612"/>
    <cellStyle name="60% - Accent1 2 8 2" xfId="3613"/>
    <cellStyle name="60% - Accent1 2 8 2 2" xfId="3614"/>
    <cellStyle name="60% - Accent1 2 8 2 3" xfId="3615"/>
    <cellStyle name="60% - Accent1 2 8 2 4" xfId="3616"/>
    <cellStyle name="60% - Accent1 2 8 2 5" xfId="3617"/>
    <cellStyle name="60% - Accent1 2 8 3" xfId="3618"/>
    <cellStyle name="60% - Accent1 2 8 3 2" xfId="3619"/>
    <cellStyle name="60% - Accent1 2 8 3 3" xfId="3620"/>
    <cellStyle name="60% - Accent1 2 8 3 4" xfId="3621"/>
    <cellStyle name="60% - Accent1 2 8 3 5" xfId="3622"/>
    <cellStyle name="60% - Accent1 2 8 4" xfId="3623"/>
    <cellStyle name="60% - Accent1 2 8 5" xfId="3624"/>
    <cellStyle name="60% - Accent1 2 8 6" xfId="3625"/>
    <cellStyle name="60% - Accent1 2 8 7" xfId="3626"/>
    <cellStyle name="60% - Accent1 2 8 8" xfId="3627"/>
    <cellStyle name="60% - Accent1 2 8 9" xfId="3628"/>
    <cellStyle name="60% - Accent1 2 9" xfId="3629"/>
    <cellStyle name="60% - Accent1 2 9 2" xfId="3630"/>
    <cellStyle name="60% - Accent1 20" xfId="3631"/>
    <cellStyle name="60% - Accent1 20 2" xfId="3632"/>
    <cellStyle name="60% - Accent1 21" xfId="3633"/>
    <cellStyle name="60% - Accent1 21 2" xfId="3634"/>
    <cellStyle name="60% - Accent1 22" xfId="3635"/>
    <cellStyle name="60% - Accent1 22 2" xfId="3636"/>
    <cellStyle name="60% - Accent1 23" xfId="3637"/>
    <cellStyle name="60% - Accent1 23 2" xfId="3638"/>
    <cellStyle name="60% - Accent1 24" xfId="3639"/>
    <cellStyle name="60% - Accent1 24 2" xfId="3640"/>
    <cellStyle name="60% - Accent1 25" xfId="3641"/>
    <cellStyle name="60% - Accent1 25 2" xfId="3642"/>
    <cellStyle name="60% - Accent1 26" xfId="3643"/>
    <cellStyle name="60% - Accent1 26 2" xfId="3644"/>
    <cellStyle name="60% - Accent1 27" xfId="3645"/>
    <cellStyle name="60% - Accent1 27 2" xfId="3646"/>
    <cellStyle name="60% - Accent1 28" xfId="3647"/>
    <cellStyle name="60% - Accent1 28 2" xfId="3648"/>
    <cellStyle name="60% - Accent1 29" xfId="3649"/>
    <cellStyle name="60% - Accent1 29 2" xfId="3650"/>
    <cellStyle name="60% - Accent1 3" xfId="3651"/>
    <cellStyle name="60% - Accent1 3 10" xfId="3652"/>
    <cellStyle name="60% - Accent1 3 11" xfId="3653"/>
    <cellStyle name="60% - Accent1 3 12" xfId="3654"/>
    <cellStyle name="60% - Accent1 3 13" xfId="3655"/>
    <cellStyle name="60% - Accent1 3 14" xfId="3656"/>
    <cellStyle name="60% - Accent1 3 15" xfId="3657"/>
    <cellStyle name="60% - Accent1 3 16" xfId="3658"/>
    <cellStyle name="60% - Accent1 3 17" xfId="3659"/>
    <cellStyle name="60% - Accent1 3 18" xfId="3660"/>
    <cellStyle name="60% - Accent1 3 19" xfId="3661"/>
    <cellStyle name="60% - Accent1 3 2" xfId="3662"/>
    <cellStyle name="60% - Accent1 3 20" xfId="3663"/>
    <cellStyle name="60% - Accent1 3 21" xfId="3664"/>
    <cellStyle name="60% - Accent1 3 22" xfId="3665"/>
    <cellStyle name="60% - Accent1 3 23" xfId="3666"/>
    <cellStyle name="60% - Accent1 3 24" xfId="3667"/>
    <cellStyle name="60% - Accent1 3 25" xfId="3668"/>
    <cellStyle name="60% - Accent1 3 26" xfId="3669"/>
    <cellStyle name="60% - Accent1 3 27" xfId="3670"/>
    <cellStyle name="60% - Accent1 3 28" xfId="3671"/>
    <cellStyle name="60% - Accent1 3 29" xfId="3672"/>
    <cellStyle name="60% - Accent1 3 3" xfId="3673"/>
    <cellStyle name="60% - Accent1 3 30" xfId="3674"/>
    <cellStyle name="60% - Accent1 3 4" xfId="3675"/>
    <cellStyle name="60% - Accent1 3 5" xfId="3676"/>
    <cellStyle name="60% - Accent1 3 6" xfId="3677"/>
    <cellStyle name="60% - Accent1 3 7" xfId="3678"/>
    <cellStyle name="60% - Accent1 3 8" xfId="3679"/>
    <cellStyle name="60% - Accent1 3 9" xfId="3680"/>
    <cellStyle name="60% - Accent1 30" xfId="3681"/>
    <cellStyle name="60% - Accent1 30 2" xfId="3682"/>
    <cellStyle name="60% - Accent1 31" xfId="3683"/>
    <cellStyle name="60% - Accent1 31 2" xfId="3684"/>
    <cellStyle name="60% - Accent1 32" xfId="3685"/>
    <cellStyle name="60% - Accent1 32 2" xfId="3686"/>
    <cellStyle name="60% - Accent1 33" xfId="3687"/>
    <cellStyle name="60% - Accent1 33 2" xfId="3688"/>
    <cellStyle name="60% - Accent1 34" xfId="3689"/>
    <cellStyle name="60% - Accent1 34 2" xfId="3690"/>
    <cellStyle name="60% - Accent1 35" xfId="3691"/>
    <cellStyle name="60% - Accent1 35 2" xfId="3692"/>
    <cellStyle name="60% - Accent1 36" xfId="3693"/>
    <cellStyle name="60% - Accent1 36 2" xfId="3694"/>
    <cellStyle name="60% - Accent1 37" xfId="3695"/>
    <cellStyle name="60% - Accent1 37 2" xfId="3696"/>
    <cellStyle name="60% - Accent1 38" xfId="3697"/>
    <cellStyle name="60% - Accent1 38 2" xfId="3698"/>
    <cellStyle name="60% - Accent1 39" xfId="3699"/>
    <cellStyle name="60% - Accent1 39 2" xfId="3700"/>
    <cellStyle name="60% - Accent1 4" xfId="3701"/>
    <cellStyle name="60% - Accent1 4 10" xfId="3702"/>
    <cellStyle name="60% - Accent1 4 11" xfId="3703"/>
    <cellStyle name="60% - Accent1 4 12" xfId="3704"/>
    <cellStyle name="60% - Accent1 4 13" xfId="3705"/>
    <cellStyle name="60% - Accent1 4 14" xfId="3706"/>
    <cellStyle name="60% - Accent1 4 15" xfId="3707"/>
    <cellStyle name="60% - Accent1 4 16" xfId="3708"/>
    <cellStyle name="60% - Accent1 4 17" xfId="3709"/>
    <cellStyle name="60% - Accent1 4 18" xfId="3710"/>
    <cellStyle name="60% - Accent1 4 19" xfId="3711"/>
    <cellStyle name="60% - Accent1 4 2" xfId="3712"/>
    <cellStyle name="60% - Accent1 4 20" xfId="3713"/>
    <cellStyle name="60% - Accent1 4 21" xfId="3714"/>
    <cellStyle name="60% - Accent1 4 22" xfId="3715"/>
    <cellStyle name="60% - Accent1 4 23" xfId="3716"/>
    <cellStyle name="60% - Accent1 4 24" xfId="3717"/>
    <cellStyle name="60% - Accent1 4 25" xfId="3718"/>
    <cellStyle name="60% - Accent1 4 26" xfId="3719"/>
    <cellStyle name="60% - Accent1 4 27" xfId="3720"/>
    <cellStyle name="60% - Accent1 4 28" xfId="3721"/>
    <cellStyle name="60% - Accent1 4 29" xfId="3722"/>
    <cellStyle name="60% - Accent1 4 3" xfId="3723"/>
    <cellStyle name="60% - Accent1 4 30" xfId="3724"/>
    <cellStyle name="60% - Accent1 4 4" xfId="3725"/>
    <cellStyle name="60% - Accent1 4 5" xfId="3726"/>
    <cellStyle name="60% - Accent1 4 6" xfId="3727"/>
    <cellStyle name="60% - Accent1 4 7" xfId="3728"/>
    <cellStyle name="60% - Accent1 4 8" xfId="3729"/>
    <cellStyle name="60% - Accent1 4 9" xfId="3730"/>
    <cellStyle name="60% - Accent1 40" xfId="3731"/>
    <cellStyle name="60% - Accent1 40 2" xfId="3732"/>
    <cellStyle name="60% - Accent1 41" xfId="3733"/>
    <cellStyle name="60% - Accent1 42" xfId="3734"/>
    <cellStyle name="60% - Accent1 43" xfId="3735"/>
    <cellStyle name="60% - Accent1 44" xfId="3736"/>
    <cellStyle name="60% - Accent1 45" xfId="3737"/>
    <cellStyle name="60% - Accent1 46" xfId="3738"/>
    <cellStyle name="60% - Accent1 47" xfId="3739"/>
    <cellStyle name="60% - Accent1 48" xfId="3740"/>
    <cellStyle name="60% - Accent1 49" xfId="3741"/>
    <cellStyle name="60% - Accent1 5" xfId="3742"/>
    <cellStyle name="60% - Accent1 50" xfId="3743"/>
    <cellStyle name="60% - Accent1 51" xfId="3744"/>
    <cellStyle name="60% - Accent1 52" xfId="3745"/>
    <cellStyle name="60% - Accent1 53" xfId="3746"/>
    <cellStyle name="60% - Accent1 54" xfId="3747"/>
    <cellStyle name="60% - Accent1 55" xfId="3748"/>
    <cellStyle name="60% - Accent1 56" xfId="3749"/>
    <cellStyle name="60% - Accent1 57" xfId="3750"/>
    <cellStyle name="60% - Accent1 6" xfId="3751"/>
    <cellStyle name="60% - Accent1 7" xfId="3752"/>
    <cellStyle name="60% - Accent1 8" xfId="3753"/>
    <cellStyle name="60% - Accent1 9" xfId="3754"/>
    <cellStyle name="60% - Accent2" xfId="18406" builtinId="36" customBuiltin="1"/>
    <cellStyle name="60% - Accent2 10" xfId="3755"/>
    <cellStyle name="60% - Accent2 10 2" xfId="3756"/>
    <cellStyle name="60% - Accent2 11" xfId="3757"/>
    <cellStyle name="60% - Accent2 11 2" xfId="3758"/>
    <cellStyle name="60% - Accent2 12" xfId="3759"/>
    <cellStyle name="60% - Accent2 12 2" xfId="3760"/>
    <cellStyle name="60% - Accent2 13" xfId="3761"/>
    <cellStyle name="60% - Accent2 13 2" xfId="3762"/>
    <cellStyle name="60% - Accent2 14" xfId="3763"/>
    <cellStyle name="60% - Accent2 14 2" xfId="3764"/>
    <cellStyle name="60% - Accent2 15" xfId="3765"/>
    <cellStyle name="60% - Accent2 15 2" xfId="3766"/>
    <cellStyle name="60% - Accent2 16" xfId="3767"/>
    <cellStyle name="60% - Accent2 16 2" xfId="3768"/>
    <cellStyle name="60% - Accent2 17" xfId="3769"/>
    <cellStyle name="60% - Accent2 17 2" xfId="3770"/>
    <cellStyle name="60% - Accent2 18" xfId="3771"/>
    <cellStyle name="60% - Accent2 18 2" xfId="3772"/>
    <cellStyle name="60% - Accent2 19" xfId="3773"/>
    <cellStyle name="60% - Accent2 19 2" xfId="3774"/>
    <cellStyle name="60% - Accent2 2" xfId="3775"/>
    <cellStyle name="60% - Accent2 2 10" xfId="3776"/>
    <cellStyle name="60% - Accent2 2 11" xfId="3777"/>
    <cellStyle name="60% - Accent2 2 12" xfId="3778"/>
    <cellStyle name="60% - Accent2 2 13" xfId="3779"/>
    <cellStyle name="60% - Accent2 2 14" xfId="3780"/>
    <cellStyle name="60% - Accent2 2 15" xfId="3781"/>
    <cellStyle name="60% - Accent2 2 16" xfId="3782"/>
    <cellStyle name="60% - Accent2 2 17" xfId="3783"/>
    <cellStyle name="60% - Accent2 2 18" xfId="3784"/>
    <cellStyle name="60% - Accent2 2 19" xfId="3785"/>
    <cellStyle name="60% - Accent2 2 2" xfId="3786"/>
    <cellStyle name="60% - Accent2 2 20" xfId="3787"/>
    <cellStyle name="60% - Accent2 2 21" xfId="3788"/>
    <cellStyle name="60% - Accent2 2 22" xfId="3789"/>
    <cellStyle name="60% - Accent2 2 23" xfId="3790"/>
    <cellStyle name="60% - Accent2 2 24" xfId="3791"/>
    <cellStyle name="60% - Accent2 2 25" xfId="3792"/>
    <cellStyle name="60% - Accent2 2 26" xfId="3793"/>
    <cellStyle name="60% - Accent2 2 27" xfId="3794"/>
    <cellStyle name="60% - Accent2 2 28" xfId="3795"/>
    <cellStyle name="60% - Accent2 2 29" xfId="3796"/>
    <cellStyle name="60% - Accent2 2 3" xfId="3797"/>
    <cellStyle name="60% - Accent2 2 30" xfId="3798"/>
    <cellStyle name="60% - Accent2 2 31" xfId="3799"/>
    <cellStyle name="60% - Accent2 2 4" xfId="3800"/>
    <cellStyle name="60% - Accent2 2 5" xfId="3801"/>
    <cellStyle name="60% - Accent2 2 6" xfId="3802"/>
    <cellStyle name="60% - Accent2 2 7" xfId="3803"/>
    <cellStyle name="60% - Accent2 2 8" xfId="3804"/>
    <cellStyle name="60% - Accent2 2 9" xfId="3805"/>
    <cellStyle name="60% - Accent2 20" xfId="3806"/>
    <cellStyle name="60% - Accent2 20 2" xfId="3807"/>
    <cellStyle name="60% - Accent2 21" xfId="3808"/>
    <cellStyle name="60% - Accent2 21 2" xfId="3809"/>
    <cellStyle name="60% - Accent2 22" xfId="3810"/>
    <cellStyle name="60% - Accent2 22 2" xfId="3811"/>
    <cellStyle name="60% - Accent2 23" xfId="3812"/>
    <cellStyle name="60% - Accent2 23 2" xfId="3813"/>
    <cellStyle name="60% - Accent2 24" xfId="3814"/>
    <cellStyle name="60% - Accent2 24 2" xfId="3815"/>
    <cellStyle name="60% - Accent2 25" xfId="3816"/>
    <cellStyle name="60% - Accent2 25 2" xfId="3817"/>
    <cellStyle name="60% - Accent2 26" xfId="3818"/>
    <cellStyle name="60% - Accent2 26 2" xfId="3819"/>
    <cellStyle name="60% - Accent2 27" xfId="3820"/>
    <cellStyle name="60% - Accent2 27 2" xfId="3821"/>
    <cellStyle name="60% - Accent2 28" xfId="3822"/>
    <cellStyle name="60% - Accent2 28 2" xfId="3823"/>
    <cellStyle name="60% - Accent2 29" xfId="3824"/>
    <cellStyle name="60% - Accent2 29 2" xfId="3825"/>
    <cellStyle name="60% - Accent2 3" xfId="3826"/>
    <cellStyle name="60% - Accent2 3 10" xfId="3827"/>
    <cellStyle name="60% - Accent2 3 11" xfId="3828"/>
    <cellStyle name="60% - Accent2 3 12" xfId="3829"/>
    <cellStyle name="60% - Accent2 3 13" xfId="3830"/>
    <cellStyle name="60% - Accent2 3 14" xfId="3831"/>
    <cellStyle name="60% - Accent2 3 15" xfId="3832"/>
    <cellStyle name="60% - Accent2 3 16" xfId="3833"/>
    <cellStyle name="60% - Accent2 3 17" xfId="3834"/>
    <cellStyle name="60% - Accent2 3 18" xfId="3835"/>
    <cellStyle name="60% - Accent2 3 19" xfId="3836"/>
    <cellStyle name="60% - Accent2 3 2" xfId="3837"/>
    <cellStyle name="60% - Accent2 3 20" xfId="3838"/>
    <cellStyle name="60% - Accent2 3 21" xfId="3839"/>
    <cellStyle name="60% - Accent2 3 22" xfId="3840"/>
    <cellStyle name="60% - Accent2 3 23" xfId="3841"/>
    <cellStyle name="60% - Accent2 3 24" xfId="3842"/>
    <cellStyle name="60% - Accent2 3 25" xfId="3843"/>
    <cellStyle name="60% - Accent2 3 26" xfId="3844"/>
    <cellStyle name="60% - Accent2 3 27" xfId="3845"/>
    <cellStyle name="60% - Accent2 3 28" xfId="3846"/>
    <cellStyle name="60% - Accent2 3 29" xfId="3847"/>
    <cellStyle name="60% - Accent2 3 3" xfId="3848"/>
    <cellStyle name="60% - Accent2 3 30" xfId="3849"/>
    <cellStyle name="60% - Accent2 3 4" xfId="3850"/>
    <cellStyle name="60% - Accent2 3 5" xfId="3851"/>
    <cellStyle name="60% - Accent2 3 6" xfId="3852"/>
    <cellStyle name="60% - Accent2 3 7" xfId="3853"/>
    <cellStyle name="60% - Accent2 3 8" xfId="3854"/>
    <cellStyle name="60% - Accent2 3 9" xfId="3855"/>
    <cellStyle name="60% - Accent2 30" xfId="3856"/>
    <cellStyle name="60% - Accent2 30 2" xfId="3857"/>
    <cellStyle name="60% - Accent2 31" xfId="3858"/>
    <cellStyle name="60% - Accent2 31 2" xfId="3859"/>
    <cellStyle name="60% - Accent2 32" xfId="3860"/>
    <cellStyle name="60% - Accent2 32 2" xfId="3861"/>
    <cellStyle name="60% - Accent2 33" xfId="3862"/>
    <cellStyle name="60% - Accent2 33 2" xfId="3863"/>
    <cellStyle name="60% - Accent2 34" xfId="3864"/>
    <cellStyle name="60% - Accent2 34 2" xfId="3865"/>
    <cellStyle name="60% - Accent2 35" xfId="3866"/>
    <cellStyle name="60% - Accent2 35 2" xfId="3867"/>
    <cellStyle name="60% - Accent2 36" xfId="3868"/>
    <cellStyle name="60% - Accent2 36 2" xfId="3869"/>
    <cellStyle name="60% - Accent2 37" xfId="3870"/>
    <cellStyle name="60% - Accent2 37 2" xfId="3871"/>
    <cellStyle name="60% - Accent2 38" xfId="3872"/>
    <cellStyle name="60% - Accent2 38 2" xfId="3873"/>
    <cellStyle name="60% - Accent2 39" xfId="3874"/>
    <cellStyle name="60% - Accent2 39 2" xfId="3875"/>
    <cellStyle name="60% - Accent2 4" xfId="3876"/>
    <cellStyle name="60% - Accent2 4 10" xfId="3877"/>
    <cellStyle name="60% - Accent2 4 11" xfId="3878"/>
    <cellStyle name="60% - Accent2 4 12" xfId="3879"/>
    <cellStyle name="60% - Accent2 4 13" xfId="3880"/>
    <cellStyle name="60% - Accent2 4 14" xfId="3881"/>
    <cellStyle name="60% - Accent2 4 15" xfId="3882"/>
    <cellStyle name="60% - Accent2 4 16" xfId="3883"/>
    <cellStyle name="60% - Accent2 4 17" xfId="3884"/>
    <cellStyle name="60% - Accent2 4 18" xfId="3885"/>
    <cellStyle name="60% - Accent2 4 19" xfId="3886"/>
    <cellStyle name="60% - Accent2 4 2" xfId="3887"/>
    <cellStyle name="60% - Accent2 4 20" xfId="3888"/>
    <cellStyle name="60% - Accent2 4 21" xfId="3889"/>
    <cellStyle name="60% - Accent2 4 22" xfId="3890"/>
    <cellStyle name="60% - Accent2 4 23" xfId="3891"/>
    <cellStyle name="60% - Accent2 4 24" xfId="3892"/>
    <cellStyle name="60% - Accent2 4 25" xfId="3893"/>
    <cellStyle name="60% - Accent2 4 26" xfId="3894"/>
    <cellStyle name="60% - Accent2 4 27" xfId="3895"/>
    <cellStyle name="60% - Accent2 4 28" xfId="3896"/>
    <cellStyle name="60% - Accent2 4 29" xfId="3897"/>
    <cellStyle name="60% - Accent2 4 3" xfId="3898"/>
    <cellStyle name="60% - Accent2 4 30" xfId="3899"/>
    <cellStyle name="60% - Accent2 4 4" xfId="3900"/>
    <cellStyle name="60% - Accent2 4 5" xfId="3901"/>
    <cellStyle name="60% - Accent2 4 6" xfId="3902"/>
    <cellStyle name="60% - Accent2 4 7" xfId="3903"/>
    <cellStyle name="60% - Accent2 4 8" xfId="3904"/>
    <cellStyle name="60% - Accent2 4 9" xfId="3905"/>
    <cellStyle name="60% - Accent2 40" xfId="3906"/>
    <cellStyle name="60% - Accent2 40 2" xfId="3907"/>
    <cellStyle name="60% - Accent2 41" xfId="3908"/>
    <cellStyle name="60% - Accent2 42" xfId="3909"/>
    <cellStyle name="60% - Accent2 43" xfId="3910"/>
    <cellStyle name="60% - Accent2 44" xfId="3911"/>
    <cellStyle name="60% - Accent2 45" xfId="3912"/>
    <cellStyle name="60% - Accent2 46" xfId="3913"/>
    <cellStyle name="60% - Accent2 47" xfId="3914"/>
    <cellStyle name="60% - Accent2 48" xfId="3915"/>
    <cellStyle name="60% - Accent2 49" xfId="3916"/>
    <cellStyle name="60% - Accent2 5" xfId="3917"/>
    <cellStyle name="60% - Accent2 50" xfId="3918"/>
    <cellStyle name="60% - Accent2 51" xfId="3919"/>
    <cellStyle name="60% - Accent2 52" xfId="3920"/>
    <cellStyle name="60% - Accent2 53" xfId="3921"/>
    <cellStyle name="60% - Accent2 54" xfId="3922"/>
    <cellStyle name="60% - Accent2 55" xfId="3923"/>
    <cellStyle name="60% - Accent2 56" xfId="3924"/>
    <cellStyle name="60% - Accent2 57" xfId="3925"/>
    <cellStyle name="60% - Accent2 6" xfId="3926"/>
    <cellStyle name="60% - Accent2 7" xfId="3927"/>
    <cellStyle name="60% - Accent2 8" xfId="3928"/>
    <cellStyle name="60% - Accent2 9" xfId="3929"/>
    <cellStyle name="60% - Accent3" xfId="18410" builtinId="40" customBuiltin="1"/>
    <cellStyle name="60% - Accent3 10" xfId="3930"/>
    <cellStyle name="60% - Accent3 10 2" xfId="3931"/>
    <cellStyle name="60% - Accent3 11" xfId="3932"/>
    <cellStyle name="60% - Accent3 11 2" xfId="3933"/>
    <cellStyle name="60% - Accent3 12" xfId="3934"/>
    <cellStyle name="60% - Accent3 12 2" xfId="3935"/>
    <cellStyle name="60% - Accent3 13" xfId="3936"/>
    <cellStyle name="60% - Accent3 13 2" xfId="3937"/>
    <cellStyle name="60% - Accent3 14" xfId="3938"/>
    <cellStyle name="60% - Accent3 14 2" xfId="3939"/>
    <cellStyle name="60% - Accent3 15" xfId="3940"/>
    <cellStyle name="60% - Accent3 15 2" xfId="3941"/>
    <cellStyle name="60% - Accent3 16" xfId="3942"/>
    <cellStyle name="60% - Accent3 16 2" xfId="3943"/>
    <cellStyle name="60% - Accent3 17" xfId="3944"/>
    <cellStyle name="60% - Accent3 17 2" xfId="3945"/>
    <cellStyle name="60% - Accent3 18" xfId="3946"/>
    <cellStyle name="60% - Accent3 18 2" xfId="3947"/>
    <cellStyle name="60% - Accent3 19" xfId="3948"/>
    <cellStyle name="60% - Accent3 19 2" xfId="3949"/>
    <cellStyle name="60% - Accent3 2" xfId="3950"/>
    <cellStyle name="60% - Accent3 2 10" xfId="3951"/>
    <cellStyle name="60% - Accent3 2 11" xfId="3952"/>
    <cellStyle name="60% - Accent3 2 12" xfId="3953"/>
    <cellStyle name="60% - Accent3 2 13" xfId="3954"/>
    <cellStyle name="60% - Accent3 2 14" xfId="3955"/>
    <cellStyle name="60% - Accent3 2 15" xfId="3956"/>
    <cellStyle name="60% - Accent3 2 16" xfId="3957"/>
    <cellStyle name="60% - Accent3 2 17" xfId="3958"/>
    <cellStyle name="60% - Accent3 2 18" xfId="3959"/>
    <cellStyle name="60% - Accent3 2 19" xfId="3960"/>
    <cellStyle name="60% - Accent3 2 2" xfId="3961"/>
    <cellStyle name="60% - Accent3 2 20" xfId="3962"/>
    <cellStyle name="60% - Accent3 2 21" xfId="3963"/>
    <cellStyle name="60% - Accent3 2 22" xfId="3964"/>
    <cellStyle name="60% - Accent3 2 23" xfId="3965"/>
    <cellStyle name="60% - Accent3 2 24" xfId="3966"/>
    <cellStyle name="60% - Accent3 2 25" xfId="3967"/>
    <cellStyle name="60% - Accent3 2 26" xfId="3968"/>
    <cellStyle name="60% - Accent3 2 27" xfId="3969"/>
    <cellStyle name="60% - Accent3 2 28" xfId="3970"/>
    <cellStyle name="60% - Accent3 2 29" xfId="3971"/>
    <cellStyle name="60% - Accent3 2 3" xfId="3972"/>
    <cellStyle name="60% - Accent3 2 30" xfId="3973"/>
    <cellStyle name="60% - Accent3 2 31" xfId="3974"/>
    <cellStyle name="60% - Accent3 2 32" xfId="3975"/>
    <cellStyle name="60% - Accent3 2 33" xfId="3976"/>
    <cellStyle name="60% - Accent3 2 34" xfId="3977"/>
    <cellStyle name="60% - Accent3 2 35" xfId="3978"/>
    <cellStyle name="60% - Accent3 2 4" xfId="3979"/>
    <cellStyle name="60% - Accent3 2 5" xfId="3980"/>
    <cellStyle name="60% - Accent3 2 6" xfId="3981"/>
    <cellStyle name="60% - Accent3 2 7" xfId="3982"/>
    <cellStyle name="60% - Accent3 2 8" xfId="3983"/>
    <cellStyle name="60% - Accent3 2 8 10" xfId="3984"/>
    <cellStyle name="60% - Accent3 2 8 11" xfId="3985"/>
    <cellStyle name="60% - Accent3 2 8 2" xfId="3986"/>
    <cellStyle name="60% - Accent3 2 8 2 2" xfId="3987"/>
    <cellStyle name="60% - Accent3 2 8 2 3" xfId="3988"/>
    <cellStyle name="60% - Accent3 2 8 2 4" xfId="3989"/>
    <cellStyle name="60% - Accent3 2 8 2 5" xfId="3990"/>
    <cellStyle name="60% - Accent3 2 8 3" xfId="3991"/>
    <cellStyle name="60% - Accent3 2 8 3 2" xfId="3992"/>
    <cellStyle name="60% - Accent3 2 8 3 3" xfId="3993"/>
    <cellStyle name="60% - Accent3 2 8 3 4" xfId="3994"/>
    <cellStyle name="60% - Accent3 2 8 3 5" xfId="3995"/>
    <cellStyle name="60% - Accent3 2 8 4" xfId="3996"/>
    <cellStyle name="60% - Accent3 2 8 5" xfId="3997"/>
    <cellStyle name="60% - Accent3 2 8 6" xfId="3998"/>
    <cellStyle name="60% - Accent3 2 8 7" xfId="3999"/>
    <cellStyle name="60% - Accent3 2 8 8" xfId="4000"/>
    <cellStyle name="60% - Accent3 2 8 9" xfId="4001"/>
    <cellStyle name="60% - Accent3 2 9" xfId="4002"/>
    <cellStyle name="60% - Accent3 2 9 2" xfId="4003"/>
    <cellStyle name="60% - Accent3 20" xfId="4004"/>
    <cellStyle name="60% - Accent3 20 2" xfId="4005"/>
    <cellStyle name="60% - Accent3 21" xfId="4006"/>
    <cellStyle name="60% - Accent3 21 2" xfId="4007"/>
    <cellStyle name="60% - Accent3 22" xfId="4008"/>
    <cellStyle name="60% - Accent3 22 2" xfId="4009"/>
    <cellStyle name="60% - Accent3 23" xfId="4010"/>
    <cellStyle name="60% - Accent3 23 2" xfId="4011"/>
    <cellStyle name="60% - Accent3 24" xfId="4012"/>
    <cellStyle name="60% - Accent3 24 2" xfId="4013"/>
    <cellStyle name="60% - Accent3 25" xfId="4014"/>
    <cellStyle name="60% - Accent3 25 2" xfId="4015"/>
    <cellStyle name="60% - Accent3 26" xfId="4016"/>
    <cellStyle name="60% - Accent3 26 2" xfId="4017"/>
    <cellStyle name="60% - Accent3 27" xfId="4018"/>
    <cellStyle name="60% - Accent3 27 2" xfId="4019"/>
    <cellStyle name="60% - Accent3 28" xfId="4020"/>
    <cellStyle name="60% - Accent3 28 2" xfId="4021"/>
    <cellStyle name="60% - Accent3 29" xfId="4022"/>
    <cellStyle name="60% - Accent3 29 2" xfId="4023"/>
    <cellStyle name="60% - Accent3 3" xfId="4024"/>
    <cellStyle name="60% - Accent3 3 10" xfId="4025"/>
    <cellStyle name="60% - Accent3 3 11" xfId="4026"/>
    <cellStyle name="60% - Accent3 3 12" xfId="4027"/>
    <cellStyle name="60% - Accent3 3 13" xfId="4028"/>
    <cellStyle name="60% - Accent3 3 14" xfId="4029"/>
    <cellStyle name="60% - Accent3 3 15" xfId="4030"/>
    <cellStyle name="60% - Accent3 3 16" xfId="4031"/>
    <cellStyle name="60% - Accent3 3 17" xfId="4032"/>
    <cellStyle name="60% - Accent3 3 18" xfId="4033"/>
    <cellStyle name="60% - Accent3 3 19" xfId="4034"/>
    <cellStyle name="60% - Accent3 3 2" xfId="4035"/>
    <cellStyle name="60% - Accent3 3 20" xfId="4036"/>
    <cellStyle name="60% - Accent3 3 21" xfId="4037"/>
    <cellStyle name="60% - Accent3 3 22" xfId="4038"/>
    <cellStyle name="60% - Accent3 3 23" xfId="4039"/>
    <cellStyle name="60% - Accent3 3 24" xfId="4040"/>
    <cellStyle name="60% - Accent3 3 25" xfId="4041"/>
    <cellStyle name="60% - Accent3 3 26" xfId="4042"/>
    <cellStyle name="60% - Accent3 3 27" xfId="4043"/>
    <cellStyle name="60% - Accent3 3 28" xfId="4044"/>
    <cellStyle name="60% - Accent3 3 29" xfId="4045"/>
    <cellStyle name="60% - Accent3 3 3" xfId="4046"/>
    <cellStyle name="60% - Accent3 3 30" xfId="4047"/>
    <cellStyle name="60% - Accent3 3 4" xfId="4048"/>
    <cellStyle name="60% - Accent3 3 5" xfId="4049"/>
    <cellStyle name="60% - Accent3 3 6" xfId="4050"/>
    <cellStyle name="60% - Accent3 3 7" xfId="4051"/>
    <cellStyle name="60% - Accent3 3 8" xfId="4052"/>
    <cellStyle name="60% - Accent3 3 9" xfId="4053"/>
    <cellStyle name="60% - Accent3 30" xfId="4054"/>
    <cellStyle name="60% - Accent3 30 2" xfId="4055"/>
    <cellStyle name="60% - Accent3 31" xfId="4056"/>
    <cellStyle name="60% - Accent3 31 2" xfId="4057"/>
    <cellStyle name="60% - Accent3 32" xfId="4058"/>
    <cellStyle name="60% - Accent3 32 2" xfId="4059"/>
    <cellStyle name="60% - Accent3 33" xfId="4060"/>
    <cellStyle name="60% - Accent3 33 2" xfId="4061"/>
    <cellStyle name="60% - Accent3 34" xfId="4062"/>
    <cellStyle name="60% - Accent3 34 2" xfId="4063"/>
    <cellStyle name="60% - Accent3 35" xfId="4064"/>
    <cellStyle name="60% - Accent3 35 2" xfId="4065"/>
    <cellStyle name="60% - Accent3 36" xfId="4066"/>
    <cellStyle name="60% - Accent3 36 2" xfId="4067"/>
    <cellStyle name="60% - Accent3 37" xfId="4068"/>
    <cellStyle name="60% - Accent3 37 2" xfId="4069"/>
    <cellStyle name="60% - Accent3 38" xfId="4070"/>
    <cellStyle name="60% - Accent3 38 2" xfId="4071"/>
    <cellStyle name="60% - Accent3 39" xfId="4072"/>
    <cellStyle name="60% - Accent3 39 2" xfId="4073"/>
    <cellStyle name="60% - Accent3 4" xfId="4074"/>
    <cellStyle name="60% - Accent3 4 10" xfId="4075"/>
    <cellStyle name="60% - Accent3 4 11" xfId="4076"/>
    <cellStyle name="60% - Accent3 4 12" xfId="4077"/>
    <cellStyle name="60% - Accent3 4 13" xfId="4078"/>
    <cellStyle name="60% - Accent3 4 14" xfId="4079"/>
    <cellStyle name="60% - Accent3 4 15" xfId="4080"/>
    <cellStyle name="60% - Accent3 4 16" xfId="4081"/>
    <cellStyle name="60% - Accent3 4 17" xfId="4082"/>
    <cellStyle name="60% - Accent3 4 18" xfId="4083"/>
    <cellStyle name="60% - Accent3 4 19" xfId="4084"/>
    <cellStyle name="60% - Accent3 4 2" xfId="4085"/>
    <cellStyle name="60% - Accent3 4 20" xfId="4086"/>
    <cellStyle name="60% - Accent3 4 21" xfId="4087"/>
    <cellStyle name="60% - Accent3 4 22" xfId="4088"/>
    <cellStyle name="60% - Accent3 4 23" xfId="4089"/>
    <cellStyle name="60% - Accent3 4 24" xfId="4090"/>
    <cellStyle name="60% - Accent3 4 25" xfId="4091"/>
    <cellStyle name="60% - Accent3 4 26" xfId="4092"/>
    <cellStyle name="60% - Accent3 4 27" xfId="4093"/>
    <cellStyle name="60% - Accent3 4 28" xfId="4094"/>
    <cellStyle name="60% - Accent3 4 29" xfId="4095"/>
    <cellStyle name="60% - Accent3 4 3" xfId="4096"/>
    <cellStyle name="60% - Accent3 4 30" xfId="4097"/>
    <cellStyle name="60% - Accent3 4 4" xfId="4098"/>
    <cellStyle name="60% - Accent3 4 5" xfId="4099"/>
    <cellStyle name="60% - Accent3 4 6" xfId="4100"/>
    <cellStyle name="60% - Accent3 4 7" xfId="4101"/>
    <cellStyle name="60% - Accent3 4 8" xfId="4102"/>
    <cellStyle name="60% - Accent3 4 9" xfId="4103"/>
    <cellStyle name="60% - Accent3 40" xfId="4104"/>
    <cellStyle name="60% - Accent3 40 2" xfId="4105"/>
    <cellStyle name="60% - Accent3 41" xfId="4106"/>
    <cellStyle name="60% - Accent3 42" xfId="4107"/>
    <cellStyle name="60% - Accent3 43" xfId="4108"/>
    <cellStyle name="60% - Accent3 44" xfId="4109"/>
    <cellStyle name="60% - Accent3 45" xfId="4110"/>
    <cellStyle name="60% - Accent3 46" xfId="4111"/>
    <cellStyle name="60% - Accent3 47" xfId="4112"/>
    <cellStyle name="60% - Accent3 48" xfId="4113"/>
    <cellStyle name="60% - Accent3 49" xfId="4114"/>
    <cellStyle name="60% - Accent3 5" xfId="4115"/>
    <cellStyle name="60% - Accent3 50" xfId="4116"/>
    <cellStyle name="60% - Accent3 51" xfId="4117"/>
    <cellStyle name="60% - Accent3 52" xfId="4118"/>
    <cellStyle name="60% - Accent3 53" xfId="4119"/>
    <cellStyle name="60% - Accent3 54" xfId="4120"/>
    <cellStyle name="60% - Accent3 55" xfId="4121"/>
    <cellStyle name="60% - Accent3 56" xfId="4122"/>
    <cellStyle name="60% - Accent3 57" xfId="4123"/>
    <cellStyle name="60% - Accent3 6" xfId="4124"/>
    <cellStyle name="60% - Accent3 7" xfId="4125"/>
    <cellStyle name="60% - Accent3 8" xfId="4126"/>
    <cellStyle name="60% - Accent3 9" xfId="4127"/>
    <cellStyle name="60% - Accent4" xfId="18414" builtinId="44" customBuiltin="1"/>
    <cellStyle name="60% - Accent4 10" xfId="4128"/>
    <cellStyle name="60% - Accent4 10 2" xfId="4129"/>
    <cellStyle name="60% - Accent4 11" xfId="4130"/>
    <cellStyle name="60% - Accent4 11 2" xfId="4131"/>
    <cellStyle name="60% - Accent4 12" xfId="4132"/>
    <cellStyle name="60% - Accent4 12 2" xfId="4133"/>
    <cellStyle name="60% - Accent4 13" xfId="4134"/>
    <cellStyle name="60% - Accent4 13 2" xfId="4135"/>
    <cellStyle name="60% - Accent4 14" xfId="4136"/>
    <cellStyle name="60% - Accent4 14 2" xfId="4137"/>
    <cellStyle name="60% - Accent4 15" xfId="4138"/>
    <cellStyle name="60% - Accent4 15 2" xfId="4139"/>
    <cellStyle name="60% - Accent4 16" xfId="4140"/>
    <cellStyle name="60% - Accent4 16 2" xfId="4141"/>
    <cellStyle name="60% - Accent4 17" xfId="4142"/>
    <cellStyle name="60% - Accent4 17 2" xfId="4143"/>
    <cellStyle name="60% - Accent4 18" xfId="4144"/>
    <cellStyle name="60% - Accent4 18 2" xfId="4145"/>
    <cellStyle name="60% - Accent4 19" xfId="4146"/>
    <cellStyle name="60% - Accent4 19 2" xfId="4147"/>
    <cellStyle name="60% - Accent4 2" xfId="4148"/>
    <cellStyle name="60% - Accent4 2 10" xfId="4149"/>
    <cellStyle name="60% - Accent4 2 11" xfId="4150"/>
    <cellStyle name="60% - Accent4 2 12" xfId="4151"/>
    <cellStyle name="60% - Accent4 2 13" xfId="4152"/>
    <cellStyle name="60% - Accent4 2 14" xfId="4153"/>
    <cellStyle name="60% - Accent4 2 15" xfId="4154"/>
    <cellStyle name="60% - Accent4 2 16" xfId="4155"/>
    <cellStyle name="60% - Accent4 2 17" xfId="4156"/>
    <cellStyle name="60% - Accent4 2 18" xfId="4157"/>
    <cellStyle name="60% - Accent4 2 19" xfId="4158"/>
    <cellStyle name="60% - Accent4 2 2" xfId="4159"/>
    <cellStyle name="60% - Accent4 2 20" xfId="4160"/>
    <cellStyle name="60% - Accent4 2 21" xfId="4161"/>
    <cellStyle name="60% - Accent4 2 22" xfId="4162"/>
    <cellStyle name="60% - Accent4 2 23" xfId="4163"/>
    <cellStyle name="60% - Accent4 2 24" xfId="4164"/>
    <cellStyle name="60% - Accent4 2 25" xfId="4165"/>
    <cellStyle name="60% - Accent4 2 26" xfId="4166"/>
    <cellStyle name="60% - Accent4 2 27" xfId="4167"/>
    <cellStyle name="60% - Accent4 2 28" xfId="4168"/>
    <cellStyle name="60% - Accent4 2 29" xfId="4169"/>
    <cellStyle name="60% - Accent4 2 3" xfId="4170"/>
    <cellStyle name="60% - Accent4 2 30" xfId="4171"/>
    <cellStyle name="60% - Accent4 2 31" xfId="4172"/>
    <cellStyle name="60% - Accent4 2 32" xfId="4173"/>
    <cellStyle name="60% - Accent4 2 33" xfId="4174"/>
    <cellStyle name="60% - Accent4 2 34" xfId="4175"/>
    <cellStyle name="60% - Accent4 2 35" xfId="4176"/>
    <cellStyle name="60% - Accent4 2 4" xfId="4177"/>
    <cellStyle name="60% - Accent4 2 5" xfId="4178"/>
    <cellStyle name="60% - Accent4 2 6" xfId="4179"/>
    <cellStyle name="60% - Accent4 2 7" xfId="4180"/>
    <cellStyle name="60% - Accent4 2 8" xfId="4181"/>
    <cellStyle name="60% - Accent4 2 8 10" xfId="4182"/>
    <cellStyle name="60% - Accent4 2 8 11" xfId="4183"/>
    <cellStyle name="60% - Accent4 2 8 2" xfId="4184"/>
    <cellStyle name="60% - Accent4 2 8 2 2" xfId="4185"/>
    <cellStyle name="60% - Accent4 2 8 2 3" xfId="4186"/>
    <cellStyle name="60% - Accent4 2 8 2 4" xfId="4187"/>
    <cellStyle name="60% - Accent4 2 8 2 5" xfId="4188"/>
    <cellStyle name="60% - Accent4 2 8 3" xfId="4189"/>
    <cellStyle name="60% - Accent4 2 8 3 2" xfId="4190"/>
    <cellStyle name="60% - Accent4 2 8 3 3" xfId="4191"/>
    <cellStyle name="60% - Accent4 2 8 3 4" xfId="4192"/>
    <cellStyle name="60% - Accent4 2 8 3 5" xfId="4193"/>
    <cellStyle name="60% - Accent4 2 8 4" xfId="4194"/>
    <cellStyle name="60% - Accent4 2 8 5" xfId="4195"/>
    <cellStyle name="60% - Accent4 2 8 6" xfId="4196"/>
    <cellStyle name="60% - Accent4 2 8 7" xfId="4197"/>
    <cellStyle name="60% - Accent4 2 8 8" xfId="4198"/>
    <cellStyle name="60% - Accent4 2 8 9" xfId="4199"/>
    <cellStyle name="60% - Accent4 2 9" xfId="4200"/>
    <cellStyle name="60% - Accent4 2 9 2" xfId="4201"/>
    <cellStyle name="60% - Accent4 20" xfId="4202"/>
    <cellStyle name="60% - Accent4 20 2" xfId="4203"/>
    <cellStyle name="60% - Accent4 21" xfId="4204"/>
    <cellStyle name="60% - Accent4 21 2" xfId="4205"/>
    <cellStyle name="60% - Accent4 22" xfId="4206"/>
    <cellStyle name="60% - Accent4 22 2" xfId="4207"/>
    <cellStyle name="60% - Accent4 23" xfId="4208"/>
    <cellStyle name="60% - Accent4 23 2" xfId="4209"/>
    <cellStyle name="60% - Accent4 24" xfId="4210"/>
    <cellStyle name="60% - Accent4 24 2" xfId="4211"/>
    <cellStyle name="60% - Accent4 25" xfId="4212"/>
    <cellStyle name="60% - Accent4 25 2" xfId="4213"/>
    <cellStyle name="60% - Accent4 26" xfId="4214"/>
    <cellStyle name="60% - Accent4 26 2" xfId="4215"/>
    <cellStyle name="60% - Accent4 27" xfId="4216"/>
    <cellStyle name="60% - Accent4 27 2" xfId="4217"/>
    <cellStyle name="60% - Accent4 28" xfId="4218"/>
    <cellStyle name="60% - Accent4 28 2" xfId="4219"/>
    <cellStyle name="60% - Accent4 29" xfId="4220"/>
    <cellStyle name="60% - Accent4 29 2" xfId="4221"/>
    <cellStyle name="60% - Accent4 3" xfId="4222"/>
    <cellStyle name="60% - Accent4 3 10" xfId="4223"/>
    <cellStyle name="60% - Accent4 3 11" xfId="4224"/>
    <cellStyle name="60% - Accent4 3 12" xfId="4225"/>
    <cellStyle name="60% - Accent4 3 13" xfId="4226"/>
    <cellStyle name="60% - Accent4 3 14" xfId="4227"/>
    <cellStyle name="60% - Accent4 3 15" xfId="4228"/>
    <cellStyle name="60% - Accent4 3 16" xfId="4229"/>
    <cellStyle name="60% - Accent4 3 17" xfId="4230"/>
    <cellStyle name="60% - Accent4 3 18" xfId="4231"/>
    <cellStyle name="60% - Accent4 3 19" xfId="4232"/>
    <cellStyle name="60% - Accent4 3 2" xfId="4233"/>
    <cellStyle name="60% - Accent4 3 20" xfId="4234"/>
    <cellStyle name="60% - Accent4 3 21" xfId="4235"/>
    <cellStyle name="60% - Accent4 3 22" xfId="4236"/>
    <cellStyle name="60% - Accent4 3 23" xfId="4237"/>
    <cellStyle name="60% - Accent4 3 24" xfId="4238"/>
    <cellStyle name="60% - Accent4 3 25" xfId="4239"/>
    <cellStyle name="60% - Accent4 3 26" xfId="4240"/>
    <cellStyle name="60% - Accent4 3 27" xfId="4241"/>
    <cellStyle name="60% - Accent4 3 28" xfId="4242"/>
    <cellStyle name="60% - Accent4 3 29" xfId="4243"/>
    <cellStyle name="60% - Accent4 3 3" xfId="4244"/>
    <cellStyle name="60% - Accent4 3 30" xfId="4245"/>
    <cellStyle name="60% - Accent4 3 4" xfId="4246"/>
    <cellStyle name="60% - Accent4 3 5" xfId="4247"/>
    <cellStyle name="60% - Accent4 3 6" xfId="4248"/>
    <cellStyle name="60% - Accent4 3 7" xfId="4249"/>
    <cellStyle name="60% - Accent4 3 8" xfId="4250"/>
    <cellStyle name="60% - Accent4 3 9" xfId="4251"/>
    <cellStyle name="60% - Accent4 30" xfId="4252"/>
    <cellStyle name="60% - Accent4 30 2" xfId="4253"/>
    <cellStyle name="60% - Accent4 31" xfId="4254"/>
    <cellStyle name="60% - Accent4 31 2" xfId="4255"/>
    <cellStyle name="60% - Accent4 32" xfId="4256"/>
    <cellStyle name="60% - Accent4 32 2" xfId="4257"/>
    <cellStyle name="60% - Accent4 33" xfId="4258"/>
    <cellStyle name="60% - Accent4 33 2" xfId="4259"/>
    <cellStyle name="60% - Accent4 34" xfId="4260"/>
    <cellStyle name="60% - Accent4 34 2" xfId="4261"/>
    <cellStyle name="60% - Accent4 35" xfId="4262"/>
    <cellStyle name="60% - Accent4 35 2" xfId="4263"/>
    <cellStyle name="60% - Accent4 36" xfId="4264"/>
    <cellStyle name="60% - Accent4 36 2" xfId="4265"/>
    <cellStyle name="60% - Accent4 37" xfId="4266"/>
    <cellStyle name="60% - Accent4 37 2" xfId="4267"/>
    <cellStyle name="60% - Accent4 38" xfId="4268"/>
    <cellStyle name="60% - Accent4 38 2" xfId="4269"/>
    <cellStyle name="60% - Accent4 39" xfId="4270"/>
    <cellStyle name="60% - Accent4 39 2" xfId="4271"/>
    <cellStyle name="60% - Accent4 4" xfId="4272"/>
    <cellStyle name="60% - Accent4 4 10" xfId="4273"/>
    <cellStyle name="60% - Accent4 4 11" xfId="4274"/>
    <cellStyle name="60% - Accent4 4 12" xfId="4275"/>
    <cellStyle name="60% - Accent4 4 13" xfId="4276"/>
    <cellStyle name="60% - Accent4 4 14" xfId="4277"/>
    <cellStyle name="60% - Accent4 4 15" xfId="4278"/>
    <cellStyle name="60% - Accent4 4 16" xfId="4279"/>
    <cellStyle name="60% - Accent4 4 17" xfId="4280"/>
    <cellStyle name="60% - Accent4 4 18" xfId="4281"/>
    <cellStyle name="60% - Accent4 4 19" xfId="4282"/>
    <cellStyle name="60% - Accent4 4 2" xfId="4283"/>
    <cellStyle name="60% - Accent4 4 20" xfId="4284"/>
    <cellStyle name="60% - Accent4 4 21" xfId="4285"/>
    <cellStyle name="60% - Accent4 4 22" xfId="4286"/>
    <cellStyle name="60% - Accent4 4 23" xfId="4287"/>
    <cellStyle name="60% - Accent4 4 24" xfId="4288"/>
    <cellStyle name="60% - Accent4 4 25" xfId="4289"/>
    <cellStyle name="60% - Accent4 4 26" xfId="4290"/>
    <cellStyle name="60% - Accent4 4 27" xfId="4291"/>
    <cellStyle name="60% - Accent4 4 28" xfId="4292"/>
    <cellStyle name="60% - Accent4 4 29" xfId="4293"/>
    <cellStyle name="60% - Accent4 4 3" xfId="4294"/>
    <cellStyle name="60% - Accent4 4 30" xfId="4295"/>
    <cellStyle name="60% - Accent4 4 4" xfId="4296"/>
    <cellStyle name="60% - Accent4 4 5" xfId="4297"/>
    <cellStyle name="60% - Accent4 4 6" xfId="4298"/>
    <cellStyle name="60% - Accent4 4 7" xfId="4299"/>
    <cellStyle name="60% - Accent4 4 8" xfId="4300"/>
    <cellStyle name="60% - Accent4 4 9" xfId="4301"/>
    <cellStyle name="60% - Accent4 40" xfId="4302"/>
    <cellStyle name="60% - Accent4 40 2" xfId="4303"/>
    <cellStyle name="60% - Accent4 41" xfId="4304"/>
    <cellStyle name="60% - Accent4 42" xfId="4305"/>
    <cellStyle name="60% - Accent4 43" xfId="4306"/>
    <cellStyle name="60% - Accent4 44" xfId="4307"/>
    <cellStyle name="60% - Accent4 45" xfId="4308"/>
    <cellStyle name="60% - Accent4 46" xfId="4309"/>
    <cellStyle name="60% - Accent4 47" xfId="4310"/>
    <cellStyle name="60% - Accent4 48" xfId="4311"/>
    <cellStyle name="60% - Accent4 49" xfId="4312"/>
    <cellStyle name="60% - Accent4 5" xfId="4313"/>
    <cellStyle name="60% - Accent4 50" xfId="4314"/>
    <cellStyle name="60% - Accent4 51" xfId="4315"/>
    <cellStyle name="60% - Accent4 52" xfId="4316"/>
    <cellStyle name="60% - Accent4 53" xfId="4317"/>
    <cellStyle name="60% - Accent4 54" xfId="4318"/>
    <cellStyle name="60% - Accent4 55" xfId="4319"/>
    <cellStyle name="60% - Accent4 56" xfId="4320"/>
    <cellStyle name="60% - Accent4 57" xfId="4321"/>
    <cellStyle name="60% - Accent4 6" xfId="4322"/>
    <cellStyle name="60% - Accent4 7" xfId="4323"/>
    <cellStyle name="60% - Accent4 8" xfId="4324"/>
    <cellStyle name="60% - Accent4 9" xfId="4325"/>
    <cellStyle name="60% - Accent5" xfId="18418" builtinId="48" customBuiltin="1"/>
    <cellStyle name="60% - Accent5 10" xfId="4326"/>
    <cellStyle name="60% - Accent5 10 2" xfId="4327"/>
    <cellStyle name="60% - Accent5 11" xfId="4328"/>
    <cellStyle name="60% - Accent5 11 2" xfId="4329"/>
    <cellStyle name="60% - Accent5 12" xfId="4330"/>
    <cellStyle name="60% - Accent5 12 2" xfId="4331"/>
    <cellStyle name="60% - Accent5 13" xfId="4332"/>
    <cellStyle name="60% - Accent5 13 2" xfId="4333"/>
    <cellStyle name="60% - Accent5 14" xfId="4334"/>
    <cellStyle name="60% - Accent5 14 2" xfId="4335"/>
    <cellStyle name="60% - Accent5 15" xfId="4336"/>
    <cellStyle name="60% - Accent5 15 2" xfId="4337"/>
    <cellStyle name="60% - Accent5 16" xfId="4338"/>
    <cellStyle name="60% - Accent5 16 2" xfId="4339"/>
    <cellStyle name="60% - Accent5 17" xfId="4340"/>
    <cellStyle name="60% - Accent5 17 2" xfId="4341"/>
    <cellStyle name="60% - Accent5 18" xfId="4342"/>
    <cellStyle name="60% - Accent5 18 2" xfId="4343"/>
    <cellStyle name="60% - Accent5 19" xfId="4344"/>
    <cellStyle name="60% - Accent5 19 2" xfId="4345"/>
    <cellStyle name="60% - Accent5 2" xfId="4346"/>
    <cellStyle name="60% - Accent5 2 10" xfId="4347"/>
    <cellStyle name="60% - Accent5 2 11" xfId="4348"/>
    <cellStyle name="60% - Accent5 2 12" xfId="4349"/>
    <cellStyle name="60% - Accent5 2 13" xfId="4350"/>
    <cellStyle name="60% - Accent5 2 14" xfId="4351"/>
    <cellStyle name="60% - Accent5 2 15" xfId="4352"/>
    <cellStyle name="60% - Accent5 2 16" xfId="4353"/>
    <cellStyle name="60% - Accent5 2 17" xfId="4354"/>
    <cellStyle name="60% - Accent5 2 18" xfId="4355"/>
    <cellStyle name="60% - Accent5 2 19" xfId="4356"/>
    <cellStyle name="60% - Accent5 2 2" xfId="4357"/>
    <cellStyle name="60% - Accent5 2 20" xfId="4358"/>
    <cellStyle name="60% - Accent5 2 21" xfId="4359"/>
    <cellStyle name="60% - Accent5 2 22" xfId="4360"/>
    <cellStyle name="60% - Accent5 2 23" xfId="4361"/>
    <cellStyle name="60% - Accent5 2 24" xfId="4362"/>
    <cellStyle name="60% - Accent5 2 25" xfId="4363"/>
    <cellStyle name="60% - Accent5 2 26" xfId="4364"/>
    <cellStyle name="60% - Accent5 2 27" xfId="4365"/>
    <cellStyle name="60% - Accent5 2 28" xfId="4366"/>
    <cellStyle name="60% - Accent5 2 29" xfId="4367"/>
    <cellStyle name="60% - Accent5 2 3" xfId="4368"/>
    <cellStyle name="60% - Accent5 2 30" xfId="4369"/>
    <cellStyle name="60% - Accent5 2 31" xfId="4370"/>
    <cellStyle name="60% - Accent5 2 4" xfId="4371"/>
    <cellStyle name="60% - Accent5 2 5" xfId="4372"/>
    <cellStyle name="60% - Accent5 2 6" xfId="4373"/>
    <cellStyle name="60% - Accent5 2 7" xfId="4374"/>
    <cellStyle name="60% - Accent5 2 8" xfId="4375"/>
    <cellStyle name="60% - Accent5 2 9" xfId="4376"/>
    <cellStyle name="60% - Accent5 20" xfId="4377"/>
    <cellStyle name="60% - Accent5 20 2" xfId="4378"/>
    <cellStyle name="60% - Accent5 21" xfId="4379"/>
    <cellStyle name="60% - Accent5 21 2" xfId="4380"/>
    <cellStyle name="60% - Accent5 22" xfId="4381"/>
    <cellStyle name="60% - Accent5 22 2" xfId="4382"/>
    <cellStyle name="60% - Accent5 23" xfId="4383"/>
    <cellStyle name="60% - Accent5 23 2" xfId="4384"/>
    <cellStyle name="60% - Accent5 24" xfId="4385"/>
    <cellStyle name="60% - Accent5 24 2" xfId="4386"/>
    <cellStyle name="60% - Accent5 25" xfId="4387"/>
    <cellStyle name="60% - Accent5 25 2" xfId="4388"/>
    <cellStyle name="60% - Accent5 26" xfId="4389"/>
    <cellStyle name="60% - Accent5 26 2" xfId="4390"/>
    <cellStyle name="60% - Accent5 27" xfId="4391"/>
    <cellStyle name="60% - Accent5 27 2" xfId="4392"/>
    <cellStyle name="60% - Accent5 28" xfId="4393"/>
    <cellStyle name="60% - Accent5 28 2" xfId="4394"/>
    <cellStyle name="60% - Accent5 29" xfId="4395"/>
    <cellStyle name="60% - Accent5 29 2" xfId="4396"/>
    <cellStyle name="60% - Accent5 3" xfId="4397"/>
    <cellStyle name="60% - Accent5 3 10" xfId="4398"/>
    <cellStyle name="60% - Accent5 3 11" xfId="4399"/>
    <cellStyle name="60% - Accent5 3 12" xfId="4400"/>
    <cellStyle name="60% - Accent5 3 13" xfId="4401"/>
    <cellStyle name="60% - Accent5 3 14" xfId="4402"/>
    <cellStyle name="60% - Accent5 3 15" xfId="4403"/>
    <cellStyle name="60% - Accent5 3 16" xfId="4404"/>
    <cellStyle name="60% - Accent5 3 17" xfId="4405"/>
    <cellStyle name="60% - Accent5 3 18" xfId="4406"/>
    <cellStyle name="60% - Accent5 3 19" xfId="4407"/>
    <cellStyle name="60% - Accent5 3 2" xfId="4408"/>
    <cellStyle name="60% - Accent5 3 20" xfId="4409"/>
    <cellStyle name="60% - Accent5 3 21" xfId="4410"/>
    <cellStyle name="60% - Accent5 3 22" xfId="4411"/>
    <cellStyle name="60% - Accent5 3 23" xfId="4412"/>
    <cellStyle name="60% - Accent5 3 24" xfId="4413"/>
    <cellStyle name="60% - Accent5 3 25" xfId="4414"/>
    <cellStyle name="60% - Accent5 3 26" xfId="4415"/>
    <cellStyle name="60% - Accent5 3 27" xfId="4416"/>
    <cellStyle name="60% - Accent5 3 28" xfId="4417"/>
    <cellStyle name="60% - Accent5 3 29" xfId="4418"/>
    <cellStyle name="60% - Accent5 3 3" xfId="4419"/>
    <cellStyle name="60% - Accent5 3 30" xfId="4420"/>
    <cellStyle name="60% - Accent5 3 4" xfId="4421"/>
    <cellStyle name="60% - Accent5 3 5" xfId="4422"/>
    <cellStyle name="60% - Accent5 3 6" xfId="4423"/>
    <cellStyle name="60% - Accent5 3 7" xfId="4424"/>
    <cellStyle name="60% - Accent5 3 8" xfId="4425"/>
    <cellStyle name="60% - Accent5 3 9" xfId="4426"/>
    <cellStyle name="60% - Accent5 30" xfId="4427"/>
    <cellStyle name="60% - Accent5 30 2" xfId="4428"/>
    <cellStyle name="60% - Accent5 31" xfId="4429"/>
    <cellStyle name="60% - Accent5 31 2" xfId="4430"/>
    <cellStyle name="60% - Accent5 32" xfId="4431"/>
    <cellStyle name="60% - Accent5 32 2" xfId="4432"/>
    <cellStyle name="60% - Accent5 33" xfId="4433"/>
    <cellStyle name="60% - Accent5 33 2" xfId="4434"/>
    <cellStyle name="60% - Accent5 34" xfId="4435"/>
    <cellStyle name="60% - Accent5 34 2" xfId="4436"/>
    <cellStyle name="60% - Accent5 35" xfId="4437"/>
    <cellStyle name="60% - Accent5 35 2" xfId="4438"/>
    <cellStyle name="60% - Accent5 36" xfId="4439"/>
    <cellStyle name="60% - Accent5 36 2" xfId="4440"/>
    <cellStyle name="60% - Accent5 37" xfId="4441"/>
    <cellStyle name="60% - Accent5 37 2" xfId="4442"/>
    <cellStyle name="60% - Accent5 38" xfId="4443"/>
    <cellStyle name="60% - Accent5 38 2" xfId="4444"/>
    <cellStyle name="60% - Accent5 39" xfId="4445"/>
    <cellStyle name="60% - Accent5 39 2" xfId="4446"/>
    <cellStyle name="60% - Accent5 4" xfId="4447"/>
    <cellStyle name="60% - Accent5 4 10" xfId="4448"/>
    <cellStyle name="60% - Accent5 4 11" xfId="4449"/>
    <cellStyle name="60% - Accent5 4 12" xfId="4450"/>
    <cellStyle name="60% - Accent5 4 13" xfId="4451"/>
    <cellStyle name="60% - Accent5 4 14" xfId="4452"/>
    <cellStyle name="60% - Accent5 4 15" xfId="4453"/>
    <cellStyle name="60% - Accent5 4 16" xfId="4454"/>
    <cellStyle name="60% - Accent5 4 17" xfId="4455"/>
    <cellStyle name="60% - Accent5 4 18" xfId="4456"/>
    <cellStyle name="60% - Accent5 4 19" xfId="4457"/>
    <cellStyle name="60% - Accent5 4 2" xfId="4458"/>
    <cellStyle name="60% - Accent5 4 20" xfId="4459"/>
    <cellStyle name="60% - Accent5 4 21" xfId="4460"/>
    <cellStyle name="60% - Accent5 4 22" xfId="4461"/>
    <cellStyle name="60% - Accent5 4 23" xfId="4462"/>
    <cellStyle name="60% - Accent5 4 24" xfId="4463"/>
    <cellStyle name="60% - Accent5 4 25" xfId="4464"/>
    <cellStyle name="60% - Accent5 4 26" xfId="4465"/>
    <cellStyle name="60% - Accent5 4 27" xfId="4466"/>
    <cellStyle name="60% - Accent5 4 28" xfId="4467"/>
    <cellStyle name="60% - Accent5 4 29" xfId="4468"/>
    <cellStyle name="60% - Accent5 4 3" xfId="4469"/>
    <cellStyle name="60% - Accent5 4 30" xfId="4470"/>
    <cellStyle name="60% - Accent5 4 4" xfId="4471"/>
    <cellStyle name="60% - Accent5 4 5" xfId="4472"/>
    <cellStyle name="60% - Accent5 4 6" xfId="4473"/>
    <cellStyle name="60% - Accent5 4 7" xfId="4474"/>
    <cellStyle name="60% - Accent5 4 8" xfId="4475"/>
    <cellStyle name="60% - Accent5 4 9" xfId="4476"/>
    <cellStyle name="60% - Accent5 40" xfId="4477"/>
    <cellStyle name="60% - Accent5 40 2" xfId="4478"/>
    <cellStyle name="60% - Accent5 41" xfId="4479"/>
    <cellStyle name="60% - Accent5 42" xfId="4480"/>
    <cellStyle name="60% - Accent5 43" xfId="4481"/>
    <cellStyle name="60% - Accent5 44" xfId="4482"/>
    <cellStyle name="60% - Accent5 45" xfId="4483"/>
    <cellStyle name="60% - Accent5 46" xfId="4484"/>
    <cellStyle name="60% - Accent5 47" xfId="4485"/>
    <cellStyle name="60% - Accent5 48" xfId="4486"/>
    <cellStyle name="60% - Accent5 49" xfId="4487"/>
    <cellStyle name="60% - Accent5 5" xfId="4488"/>
    <cellStyle name="60% - Accent5 50" xfId="4489"/>
    <cellStyle name="60% - Accent5 51" xfId="4490"/>
    <cellStyle name="60% - Accent5 52" xfId="4491"/>
    <cellStyle name="60% - Accent5 53" xfId="4492"/>
    <cellStyle name="60% - Accent5 54" xfId="4493"/>
    <cellStyle name="60% - Accent5 55" xfId="4494"/>
    <cellStyle name="60% - Accent5 56" xfId="4495"/>
    <cellStyle name="60% - Accent5 57" xfId="4496"/>
    <cellStyle name="60% - Accent5 6" xfId="4497"/>
    <cellStyle name="60% - Accent5 7" xfId="4498"/>
    <cellStyle name="60% - Accent5 8" xfId="4499"/>
    <cellStyle name="60% - Accent5 9" xfId="4500"/>
    <cellStyle name="60% - Accent6" xfId="18422" builtinId="52" customBuiltin="1"/>
    <cellStyle name="60% - Accent6 10" xfId="4501"/>
    <cellStyle name="60% - Accent6 11" xfId="4502"/>
    <cellStyle name="60% - Accent6 12" xfId="4503"/>
    <cellStyle name="60% - Accent6 13" xfId="4504"/>
    <cellStyle name="60% - Accent6 14" xfId="4505"/>
    <cellStyle name="60% - Accent6 15" xfId="4506"/>
    <cellStyle name="60% - Accent6 16" xfId="4507"/>
    <cellStyle name="60% - Accent6 17" xfId="4508"/>
    <cellStyle name="60% - Accent6 18" xfId="4509"/>
    <cellStyle name="60% - Accent6 19" xfId="4510"/>
    <cellStyle name="60% - Accent6 2" xfId="4511"/>
    <cellStyle name="60% - Accent6 2 10" xfId="4512"/>
    <cellStyle name="60% - Accent6 2 11" xfId="4513"/>
    <cellStyle name="60% - Accent6 2 12" xfId="4514"/>
    <cellStyle name="60% - Accent6 2 13" xfId="4515"/>
    <cellStyle name="60% - Accent6 2 14" xfId="4516"/>
    <cellStyle name="60% - Accent6 2 15" xfId="4517"/>
    <cellStyle name="60% - Accent6 2 16" xfId="4518"/>
    <cellStyle name="60% - Accent6 2 17" xfId="4519"/>
    <cellStyle name="60% - Accent6 2 18" xfId="4520"/>
    <cellStyle name="60% - Accent6 2 19" xfId="4521"/>
    <cellStyle name="60% - Accent6 2 2" xfId="4522"/>
    <cellStyle name="60% - Accent6 2 20" xfId="4523"/>
    <cellStyle name="60% - Accent6 2 21" xfId="4524"/>
    <cellStyle name="60% - Accent6 2 22" xfId="4525"/>
    <cellStyle name="60% - Accent6 2 23" xfId="4526"/>
    <cellStyle name="60% - Accent6 2 24" xfId="4527"/>
    <cellStyle name="60% - Accent6 2 25" xfId="4528"/>
    <cellStyle name="60% - Accent6 2 26" xfId="4529"/>
    <cellStyle name="60% - Accent6 2 27" xfId="4530"/>
    <cellStyle name="60% - Accent6 2 28" xfId="4531"/>
    <cellStyle name="60% - Accent6 2 29" xfId="4532"/>
    <cellStyle name="60% - Accent6 2 3" xfId="4533"/>
    <cellStyle name="60% - Accent6 2 30" xfId="4534"/>
    <cellStyle name="60% - Accent6 2 31" xfId="4535"/>
    <cellStyle name="60% - Accent6 2 32" xfId="4536"/>
    <cellStyle name="60% - Accent6 2 33" xfId="4537"/>
    <cellStyle name="60% - Accent6 2 34" xfId="4538"/>
    <cellStyle name="60% - Accent6 2 35" xfId="4539"/>
    <cellStyle name="60% - Accent6 2 4" xfId="4540"/>
    <cellStyle name="60% - Accent6 2 5" xfId="4541"/>
    <cellStyle name="60% - Accent6 2 6" xfId="4542"/>
    <cellStyle name="60% - Accent6 2 7" xfId="4543"/>
    <cellStyle name="60% - Accent6 2 8" xfId="4544"/>
    <cellStyle name="60% - Accent6 2 8 10" xfId="4545"/>
    <cellStyle name="60% - Accent6 2 8 11" xfId="4546"/>
    <cellStyle name="60% - Accent6 2 8 2" xfId="4547"/>
    <cellStyle name="60% - Accent6 2 8 2 2" xfId="4548"/>
    <cellStyle name="60% - Accent6 2 8 2 3" xfId="4549"/>
    <cellStyle name="60% - Accent6 2 8 2 4" xfId="4550"/>
    <cellStyle name="60% - Accent6 2 8 2 5" xfId="4551"/>
    <cellStyle name="60% - Accent6 2 8 3" xfId="4552"/>
    <cellStyle name="60% - Accent6 2 8 3 2" xfId="4553"/>
    <cellStyle name="60% - Accent6 2 8 3 3" xfId="4554"/>
    <cellStyle name="60% - Accent6 2 8 3 4" xfId="4555"/>
    <cellStyle name="60% - Accent6 2 8 3 5" xfId="4556"/>
    <cellStyle name="60% - Accent6 2 8 4" xfId="4557"/>
    <cellStyle name="60% - Accent6 2 8 5" xfId="4558"/>
    <cellStyle name="60% - Accent6 2 8 6" xfId="4559"/>
    <cellStyle name="60% - Accent6 2 8 7" xfId="4560"/>
    <cellStyle name="60% - Accent6 2 8 8" xfId="4561"/>
    <cellStyle name="60% - Accent6 2 8 9" xfId="4562"/>
    <cellStyle name="60% - Accent6 2 9" xfId="4563"/>
    <cellStyle name="60% - Accent6 2 9 2" xfId="4564"/>
    <cellStyle name="60% - Accent6 20" xfId="4565"/>
    <cellStyle name="60% - Accent6 21" xfId="4566"/>
    <cellStyle name="60% - Accent6 22" xfId="4567"/>
    <cellStyle name="60% - Accent6 23" xfId="4568"/>
    <cellStyle name="60% - Accent6 24" xfId="4569"/>
    <cellStyle name="60% - Accent6 25" xfId="4570"/>
    <cellStyle name="60% - Accent6 26" xfId="4571"/>
    <cellStyle name="60% - Accent6 27" xfId="4572"/>
    <cellStyle name="60% - Accent6 28" xfId="4573"/>
    <cellStyle name="60% - Accent6 29" xfId="4574"/>
    <cellStyle name="60% - Accent6 3" xfId="4575"/>
    <cellStyle name="60% - Accent6 3 10" xfId="4576"/>
    <cellStyle name="60% - Accent6 3 11" xfId="4577"/>
    <cellStyle name="60% - Accent6 3 12" xfId="4578"/>
    <cellStyle name="60% - Accent6 3 13" xfId="4579"/>
    <cellStyle name="60% - Accent6 3 14" xfId="4580"/>
    <cellStyle name="60% - Accent6 3 15" xfId="4581"/>
    <cellStyle name="60% - Accent6 3 16" xfId="4582"/>
    <cellStyle name="60% - Accent6 3 17" xfId="4583"/>
    <cellStyle name="60% - Accent6 3 18" xfId="4584"/>
    <cellStyle name="60% - Accent6 3 19" xfId="4585"/>
    <cellStyle name="60% - Accent6 3 2" xfId="4586"/>
    <cellStyle name="60% - Accent6 3 20" xfId="4587"/>
    <cellStyle name="60% - Accent6 3 21" xfId="4588"/>
    <cellStyle name="60% - Accent6 3 22" xfId="4589"/>
    <cellStyle name="60% - Accent6 3 23" xfId="4590"/>
    <cellStyle name="60% - Accent6 3 24" xfId="4591"/>
    <cellStyle name="60% - Accent6 3 25" xfId="4592"/>
    <cellStyle name="60% - Accent6 3 26" xfId="4593"/>
    <cellStyle name="60% - Accent6 3 27" xfId="4594"/>
    <cellStyle name="60% - Accent6 3 28" xfId="4595"/>
    <cellStyle name="60% - Accent6 3 29" xfId="4596"/>
    <cellStyle name="60% - Accent6 3 3" xfId="4597"/>
    <cellStyle name="60% - Accent6 3 30" xfId="4598"/>
    <cellStyle name="60% - Accent6 3 4" xfId="4599"/>
    <cellStyle name="60% - Accent6 3 5" xfId="4600"/>
    <cellStyle name="60% - Accent6 3 6" xfId="4601"/>
    <cellStyle name="60% - Accent6 3 7" xfId="4602"/>
    <cellStyle name="60% - Accent6 3 8" xfId="4603"/>
    <cellStyle name="60% - Accent6 3 9" xfId="4604"/>
    <cellStyle name="60% - Accent6 30" xfId="4605"/>
    <cellStyle name="60% - Accent6 31" xfId="4606"/>
    <cellStyle name="60% - Accent6 32" xfId="4607"/>
    <cellStyle name="60% - Accent6 33" xfId="4608"/>
    <cellStyle name="60% - Accent6 34" xfId="4609"/>
    <cellStyle name="60% - Accent6 35" xfId="4610"/>
    <cellStyle name="60% - Accent6 36" xfId="4611"/>
    <cellStyle name="60% - Accent6 37" xfId="4612"/>
    <cellStyle name="60% - Accent6 38" xfId="4613"/>
    <cellStyle name="60% - Accent6 39" xfId="4614"/>
    <cellStyle name="60% - Accent6 4" xfId="4615"/>
    <cellStyle name="60% - Accent6 4 10" xfId="4616"/>
    <cellStyle name="60% - Accent6 4 11" xfId="4617"/>
    <cellStyle name="60% - Accent6 4 12" xfId="4618"/>
    <cellStyle name="60% - Accent6 4 13" xfId="4619"/>
    <cellStyle name="60% - Accent6 4 14" xfId="4620"/>
    <cellStyle name="60% - Accent6 4 15" xfId="4621"/>
    <cellStyle name="60% - Accent6 4 16" xfId="4622"/>
    <cellStyle name="60% - Accent6 4 17" xfId="4623"/>
    <cellStyle name="60% - Accent6 4 18" xfId="4624"/>
    <cellStyle name="60% - Accent6 4 19" xfId="4625"/>
    <cellStyle name="60% - Accent6 4 2" xfId="4626"/>
    <cellStyle name="60% - Accent6 4 20" xfId="4627"/>
    <cellStyle name="60% - Accent6 4 21" xfId="4628"/>
    <cellStyle name="60% - Accent6 4 22" xfId="4629"/>
    <cellStyle name="60% - Accent6 4 23" xfId="4630"/>
    <cellStyle name="60% - Accent6 4 24" xfId="4631"/>
    <cellStyle name="60% - Accent6 4 25" xfId="4632"/>
    <cellStyle name="60% - Accent6 4 26" xfId="4633"/>
    <cellStyle name="60% - Accent6 4 27" xfId="4634"/>
    <cellStyle name="60% - Accent6 4 28" xfId="4635"/>
    <cellStyle name="60% - Accent6 4 29" xfId="4636"/>
    <cellStyle name="60% - Accent6 4 3" xfId="4637"/>
    <cellStyle name="60% - Accent6 4 30" xfId="4638"/>
    <cellStyle name="60% - Accent6 4 4" xfId="4639"/>
    <cellStyle name="60% - Accent6 4 5" xfId="4640"/>
    <cellStyle name="60% - Accent6 4 6" xfId="4641"/>
    <cellStyle name="60% - Accent6 4 7" xfId="4642"/>
    <cellStyle name="60% - Accent6 4 8" xfId="4643"/>
    <cellStyle name="60% - Accent6 4 9" xfId="4644"/>
    <cellStyle name="60% - Accent6 40" xfId="4645"/>
    <cellStyle name="60% - Accent6 41" xfId="4646"/>
    <cellStyle name="60% - Accent6 42" xfId="4647"/>
    <cellStyle name="60% - Accent6 43" xfId="4648"/>
    <cellStyle name="60% - Accent6 44" xfId="4649"/>
    <cellStyle name="60% - Accent6 45" xfId="4650"/>
    <cellStyle name="60% - Accent6 46" xfId="4651"/>
    <cellStyle name="60% - Accent6 47" xfId="4652"/>
    <cellStyle name="60% - Accent6 48" xfId="4653"/>
    <cellStyle name="60% - Accent6 49" xfId="4654"/>
    <cellStyle name="60% - Accent6 5" xfId="4655"/>
    <cellStyle name="60% - Accent6 50" xfId="4656"/>
    <cellStyle name="60% - Accent6 51" xfId="4657"/>
    <cellStyle name="60% - Accent6 52" xfId="4658"/>
    <cellStyle name="60% - Accent6 53" xfId="4659"/>
    <cellStyle name="60% - Accent6 54" xfId="4660"/>
    <cellStyle name="60% - Accent6 55" xfId="4661"/>
    <cellStyle name="60% - Accent6 56" xfId="4662"/>
    <cellStyle name="60% - Accent6 57" xfId="4663"/>
    <cellStyle name="60% - Accent6 6" xfId="4664"/>
    <cellStyle name="60% - Accent6 7" xfId="4665"/>
    <cellStyle name="60% - Accent6 8" xfId="4666"/>
    <cellStyle name="60% - Accent6 9" xfId="4667"/>
    <cellStyle name="Accent1" xfId="9" builtinId="29" customBuiltin="1"/>
    <cellStyle name="Accent1 10" xfId="4668"/>
    <cellStyle name="Accent1 10 2" xfId="4669"/>
    <cellStyle name="Accent1 11" xfId="4670"/>
    <cellStyle name="Accent1 11 2" xfId="4671"/>
    <cellStyle name="Accent1 12" xfId="4672"/>
    <cellStyle name="Accent1 12 2" xfId="4673"/>
    <cellStyle name="Accent1 13" xfId="4674"/>
    <cellStyle name="Accent1 13 2" xfId="4675"/>
    <cellStyle name="Accent1 14" xfId="4676"/>
    <cellStyle name="Accent1 14 2" xfId="4677"/>
    <cellStyle name="Accent1 15" xfId="4678"/>
    <cellStyle name="Accent1 15 2" xfId="4679"/>
    <cellStyle name="Accent1 16" xfId="4680"/>
    <cellStyle name="Accent1 16 2" xfId="4681"/>
    <cellStyle name="Accent1 17" xfId="4682"/>
    <cellStyle name="Accent1 17 2" xfId="4683"/>
    <cellStyle name="Accent1 18" xfId="4684"/>
    <cellStyle name="Accent1 18 2" xfId="4685"/>
    <cellStyle name="Accent1 19" xfId="4686"/>
    <cellStyle name="Accent1 19 2" xfId="4687"/>
    <cellStyle name="Accent1 2" xfId="4688"/>
    <cellStyle name="Accent1 2 10" xfId="4689"/>
    <cellStyle name="Accent1 2 10 2" xfId="4690"/>
    <cellStyle name="Accent1 2 11" xfId="4691"/>
    <cellStyle name="Accent1 2 11 2" xfId="4692"/>
    <cellStyle name="Accent1 2 12" xfId="4693"/>
    <cellStyle name="Accent1 2 12 2" xfId="4694"/>
    <cellStyle name="Accent1 2 13" xfId="4695"/>
    <cellStyle name="Accent1 2 13 2" xfId="4696"/>
    <cellStyle name="Accent1 2 14" xfId="4697"/>
    <cellStyle name="Accent1 2 14 2" xfId="4698"/>
    <cellStyle name="Accent1 2 15" xfId="4699"/>
    <cellStyle name="Accent1 2 15 2" xfId="4700"/>
    <cellStyle name="Accent1 2 16" xfId="4701"/>
    <cellStyle name="Accent1 2 16 2" xfId="4702"/>
    <cellStyle name="Accent1 2 17" xfId="4703"/>
    <cellStyle name="Accent1 2 17 2" xfId="4704"/>
    <cellStyle name="Accent1 2 18" xfId="4705"/>
    <cellStyle name="Accent1 2 18 2" xfId="4706"/>
    <cellStyle name="Accent1 2 19" xfId="4707"/>
    <cellStyle name="Accent1 2 19 2" xfId="4708"/>
    <cellStyle name="Accent1 2 2" xfId="4709"/>
    <cellStyle name="Accent1 2 2 2" xfId="4710"/>
    <cellStyle name="Accent1 2 20" xfId="4711"/>
    <cellStyle name="Accent1 2 20 2" xfId="4712"/>
    <cellStyle name="Accent1 2 21" xfId="4713"/>
    <cellStyle name="Accent1 2 21 2" xfId="4714"/>
    <cellStyle name="Accent1 2 22" xfId="4715"/>
    <cellStyle name="Accent1 2 22 2" xfId="4716"/>
    <cellStyle name="Accent1 2 23" xfId="4717"/>
    <cellStyle name="Accent1 2 23 2" xfId="4718"/>
    <cellStyle name="Accent1 2 24" xfId="4719"/>
    <cellStyle name="Accent1 2 24 2" xfId="4720"/>
    <cellStyle name="Accent1 2 25" xfId="4721"/>
    <cellStyle name="Accent1 2 25 2" xfId="4722"/>
    <cellStyle name="Accent1 2 26" xfId="4723"/>
    <cellStyle name="Accent1 2 26 2" xfId="4724"/>
    <cellStyle name="Accent1 2 27" xfId="4725"/>
    <cellStyle name="Accent1 2 27 2" xfId="4726"/>
    <cellStyle name="Accent1 2 28" xfId="4727"/>
    <cellStyle name="Accent1 2 28 2" xfId="4728"/>
    <cellStyle name="Accent1 2 29" xfId="4729"/>
    <cellStyle name="Accent1 2 29 2" xfId="4730"/>
    <cellStyle name="Accent1 2 3" xfId="4731"/>
    <cellStyle name="Accent1 2 3 2" xfId="4732"/>
    <cellStyle name="Accent1 2 30" xfId="4733"/>
    <cellStyle name="Accent1 2 30 2" xfId="4734"/>
    <cellStyle name="Accent1 2 31" xfId="4735"/>
    <cellStyle name="Accent1 2 31 2" xfId="4736"/>
    <cellStyle name="Accent1 2 32" xfId="4737"/>
    <cellStyle name="Accent1 2 32 2" xfId="4738"/>
    <cellStyle name="Accent1 2 33" xfId="4739"/>
    <cellStyle name="Accent1 2 34" xfId="4740"/>
    <cellStyle name="Accent1 2 35" xfId="4741"/>
    <cellStyle name="Accent1 2 4" xfId="4742"/>
    <cellStyle name="Accent1 2 4 2" xfId="4743"/>
    <cellStyle name="Accent1 2 5" xfId="4744"/>
    <cellStyle name="Accent1 2 5 2" xfId="4745"/>
    <cellStyle name="Accent1 2 6" xfId="4746"/>
    <cellStyle name="Accent1 2 6 2" xfId="4747"/>
    <cellStyle name="Accent1 2 7" xfId="4748"/>
    <cellStyle name="Accent1 2 7 2" xfId="4749"/>
    <cellStyle name="Accent1 2 8" xfId="4750"/>
    <cellStyle name="Accent1 2 8 10" xfId="4751"/>
    <cellStyle name="Accent1 2 8 10 2" xfId="4752"/>
    <cellStyle name="Accent1 2 8 11" xfId="4753"/>
    <cellStyle name="Accent1 2 8 11 2" xfId="4754"/>
    <cellStyle name="Accent1 2 8 12" xfId="4755"/>
    <cellStyle name="Accent1 2 8 2" xfId="4756"/>
    <cellStyle name="Accent1 2 8 2 2" xfId="4757"/>
    <cellStyle name="Accent1 2 8 2 2 2" xfId="4758"/>
    <cellStyle name="Accent1 2 8 2 3" xfId="4759"/>
    <cellStyle name="Accent1 2 8 2 3 2" xfId="4760"/>
    <cellStyle name="Accent1 2 8 2 4" xfId="4761"/>
    <cellStyle name="Accent1 2 8 2 4 2" xfId="4762"/>
    <cellStyle name="Accent1 2 8 2 5" xfId="4763"/>
    <cellStyle name="Accent1 2 8 2 5 2" xfId="4764"/>
    <cellStyle name="Accent1 2 8 2 6" xfId="4765"/>
    <cellStyle name="Accent1 2 8 3" xfId="4766"/>
    <cellStyle name="Accent1 2 8 3 2" xfId="4767"/>
    <cellStyle name="Accent1 2 8 3 2 2" xfId="4768"/>
    <cellStyle name="Accent1 2 8 3 3" xfId="4769"/>
    <cellStyle name="Accent1 2 8 3 3 2" xfId="4770"/>
    <cellStyle name="Accent1 2 8 3 4" xfId="4771"/>
    <cellStyle name="Accent1 2 8 3 4 2" xfId="4772"/>
    <cellStyle name="Accent1 2 8 3 5" xfId="4773"/>
    <cellStyle name="Accent1 2 8 3 5 2" xfId="4774"/>
    <cellStyle name="Accent1 2 8 3 6" xfId="4775"/>
    <cellStyle name="Accent1 2 8 4" xfId="4776"/>
    <cellStyle name="Accent1 2 8 4 2" xfId="4777"/>
    <cellStyle name="Accent1 2 8 5" xfId="4778"/>
    <cellStyle name="Accent1 2 8 5 2" xfId="4779"/>
    <cellStyle name="Accent1 2 8 6" xfId="4780"/>
    <cellStyle name="Accent1 2 8 6 2" xfId="4781"/>
    <cellStyle name="Accent1 2 8 7" xfId="4782"/>
    <cellStyle name="Accent1 2 8 7 2" xfId="4783"/>
    <cellStyle name="Accent1 2 8 8" xfId="4784"/>
    <cellStyle name="Accent1 2 8 8 2" xfId="4785"/>
    <cellStyle name="Accent1 2 8 9" xfId="4786"/>
    <cellStyle name="Accent1 2 8 9 2" xfId="4787"/>
    <cellStyle name="Accent1 2 9" xfId="4788"/>
    <cellStyle name="Accent1 2 9 2" xfId="4789"/>
    <cellStyle name="Accent1 2 9 2 2" xfId="4790"/>
    <cellStyle name="Accent1 2 9 3" xfId="4791"/>
    <cellStyle name="Accent1 20" xfId="4792"/>
    <cellStyle name="Accent1 20 2" xfId="4793"/>
    <cellStyle name="Accent1 21" xfId="4794"/>
    <cellStyle name="Accent1 21 2" xfId="4795"/>
    <cellStyle name="Accent1 22" xfId="4796"/>
    <cellStyle name="Accent1 22 2" xfId="4797"/>
    <cellStyle name="Accent1 23" xfId="4798"/>
    <cellStyle name="Accent1 23 2" xfId="4799"/>
    <cellStyle name="Accent1 24" xfId="4800"/>
    <cellStyle name="Accent1 24 2" xfId="4801"/>
    <cellStyle name="Accent1 25" xfId="4802"/>
    <cellStyle name="Accent1 25 2" xfId="4803"/>
    <cellStyle name="Accent1 26" xfId="4804"/>
    <cellStyle name="Accent1 26 2" xfId="4805"/>
    <cellStyle name="Accent1 27" xfId="4806"/>
    <cellStyle name="Accent1 27 2" xfId="4807"/>
    <cellStyle name="Accent1 28" xfId="4808"/>
    <cellStyle name="Accent1 28 2" xfId="4809"/>
    <cellStyle name="Accent1 29" xfId="4810"/>
    <cellStyle name="Accent1 29 2" xfId="4811"/>
    <cellStyle name="Accent1 3" xfId="4812"/>
    <cellStyle name="Accent1 3 10" xfId="4813"/>
    <cellStyle name="Accent1 3 10 2" xfId="4814"/>
    <cellStyle name="Accent1 3 11" xfId="4815"/>
    <cellStyle name="Accent1 3 11 2" xfId="4816"/>
    <cellStyle name="Accent1 3 12" xfId="4817"/>
    <cellStyle name="Accent1 3 12 2" xfId="4818"/>
    <cellStyle name="Accent1 3 13" xfId="4819"/>
    <cellStyle name="Accent1 3 13 2" xfId="4820"/>
    <cellStyle name="Accent1 3 14" xfId="4821"/>
    <cellStyle name="Accent1 3 14 2" xfId="4822"/>
    <cellStyle name="Accent1 3 15" xfId="4823"/>
    <cellStyle name="Accent1 3 15 2" xfId="4824"/>
    <cellStyle name="Accent1 3 16" xfId="4825"/>
    <cellStyle name="Accent1 3 16 2" xfId="4826"/>
    <cellStyle name="Accent1 3 17" xfId="4827"/>
    <cellStyle name="Accent1 3 17 2" xfId="4828"/>
    <cellStyle name="Accent1 3 18" xfId="4829"/>
    <cellStyle name="Accent1 3 18 2" xfId="4830"/>
    <cellStyle name="Accent1 3 19" xfId="4831"/>
    <cellStyle name="Accent1 3 19 2" xfId="4832"/>
    <cellStyle name="Accent1 3 2" xfId="4833"/>
    <cellStyle name="Accent1 3 2 2" xfId="4834"/>
    <cellStyle name="Accent1 3 20" xfId="4835"/>
    <cellStyle name="Accent1 3 20 2" xfId="4836"/>
    <cellStyle name="Accent1 3 21" xfId="4837"/>
    <cellStyle name="Accent1 3 21 2" xfId="4838"/>
    <cellStyle name="Accent1 3 22" xfId="4839"/>
    <cellStyle name="Accent1 3 22 2" xfId="4840"/>
    <cellStyle name="Accent1 3 23" xfId="4841"/>
    <cellStyle name="Accent1 3 23 2" xfId="4842"/>
    <cellStyle name="Accent1 3 24" xfId="4843"/>
    <cellStyle name="Accent1 3 24 2" xfId="4844"/>
    <cellStyle name="Accent1 3 25" xfId="4845"/>
    <cellStyle name="Accent1 3 25 2" xfId="4846"/>
    <cellStyle name="Accent1 3 26" xfId="4847"/>
    <cellStyle name="Accent1 3 26 2" xfId="4848"/>
    <cellStyle name="Accent1 3 27" xfId="4849"/>
    <cellStyle name="Accent1 3 27 2" xfId="4850"/>
    <cellStyle name="Accent1 3 28" xfId="4851"/>
    <cellStyle name="Accent1 3 28 2" xfId="4852"/>
    <cellStyle name="Accent1 3 29" xfId="4853"/>
    <cellStyle name="Accent1 3 3" xfId="4854"/>
    <cellStyle name="Accent1 3 3 2" xfId="4855"/>
    <cellStyle name="Accent1 3 30" xfId="4856"/>
    <cellStyle name="Accent1 3 4" xfId="4857"/>
    <cellStyle name="Accent1 3 4 2" xfId="4858"/>
    <cellStyle name="Accent1 3 5" xfId="4859"/>
    <cellStyle name="Accent1 3 5 2" xfId="4860"/>
    <cellStyle name="Accent1 3 6" xfId="4861"/>
    <cellStyle name="Accent1 3 6 2" xfId="4862"/>
    <cellStyle name="Accent1 3 7" xfId="4863"/>
    <cellStyle name="Accent1 3 7 2" xfId="4864"/>
    <cellStyle name="Accent1 3 8" xfId="4865"/>
    <cellStyle name="Accent1 3 8 2" xfId="4866"/>
    <cellStyle name="Accent1 3 9" xfId="4867"/>
    <cellStyle name="Accent1 3 9 2" xfId="4868"/>
    <cellStyle name="Accent1 30" xfId="4869"/>
    <cellStyle name="Accent1 30 2" xfId="4870"/>
    <cellStyle name="Accent1 31" xfId="4871"/>
    <cellStyle name="Accent1 31 2" xfId="4872"/>
    <cellStyle name="Accent1 32" xfId="4873"/>
    <cellStyle name="Accent1 32 2" xfId="4874"/>
    <cellStyle name="Accent1 33" xfId="4875"/>
    <cellStyle name="Accent1 33 2" xfId="4876"/>
    <cellStyle name="Accent1 34" xfId="4877"/>
    <cellStyle name="Accent1 34 2" xfId="4878"/>
    <cellStyle name="Accent1 35" xfId="4879"/>
    <cellStyle name="Accent1 35 2" xfId="4880"/>
    <cellStyle name="Accent1 36" xfId="4881"/>
    <cellStyle name="Accent1 36 2" xfId="4882"/>
    <cellStyle name="Accent1 37" xfId="4883"/>
    <cellStyle name="Accent1 37 2" xfId="4884"/>
    <cellStyle name="Accent1 38" xfId="4885"/>
    <cellStyle name="Accent1 38 2" xfId="4886"/>
    <cellStyle name="Accent1 39" xfId="4887"/>
    <cellStyle name="Accent1 39 2" xfId="4888"/>
    <cellStyle name="Accent1 4" xfId="4889"/>
    <cellStyle name="Accent1 4 10" xfId="4890"/>
    <cellStyle name="Accent1 4 10 2" xfId="4891"/>
    <cellStyle name="Accent1 4 11" xfId="4892"/>
    <cellStyle name="Accent1 4 11 2" xfId="4893"/>
    <cellStyle name="Accent1 4 12" xfId="4894"/>
    <cellStyle name="Accent1 4 12 2" xfId="4895"/>
    <cellStyle name="Accent1 4 13" xfId="4896"/>
    <cellStyle name="Accent1 4 13 2" xfId="4897"/>
    <cellStyle name="Accent1 4 14" xfId="4898"/>
    <cellStyle name="Accent1 4 14 2" xfId="4899"/>
    <cellStyle name="Accent1 4 15" xfId="4900"/>
    <cellStyle name="Accent1 4 15 2" xfId="4901"/>
    <cellStyle name="Accent1 4 16" xfId="4902"/>
    <cellStyle name="Accent1 4 16 2" xfId="4903"/>
    <cellStyle name="Accent1 4 17" xfId="4904"/>
    <cellStyle name="Accent1 4 17 2" xfId="4905"/>
    <cellStyle name="Accent1 4 18" xfId="4906"/>
    <cellStyle name="Accent1 4 18 2" xfId="4907"/>
    <cellStyle name="Accent1 4 19" xfId="4908"/>
    <cellStyle name="Accent1 4 19 2" xfId="4909"/>
    <cellStyle name="Accent1 4 2" xfId="4910"/>
    <cellStyle name="Accent1 4 2 2" xfId="4911"/>
    <cellStyle name="Accent1 4 20" xfId="4912"/>
    <cellStyle name="Accent1 4 20 2" xfId="4913"/>
    <cellStyle name="Accent1 4 21" xfId="4914"/>
    <cellStyle name="Accent1 4 21 2" xfId="4915"/>
    <cellStyle name="Accent1 4 22" xfId="4916"/>
    <cellStyle name="Accent1 4 22 2" xfId="4917"/>
    <cellStyle name="Accent1 4 23" xfId="4918"/>
    <cellStyle name="Accent1 4 23 2" xfId="4919"/>
    <cellStyle name="Accent1 4 24" xfId="4920"/>
    <cellStyle name="Accent1 4 24 2" xfId="4921"/>
    <cellStyle name="Accent1 4 25" xfId="4922"/>
    <cellStyle name="Accent1 4 25 2" xfId="4923"/>
    <cellStyle name="Accent1 4 26" xfId="4924"/>
    <cellStyle name="Accent1 4 26 2" xfId="4925"/>
    <cellStyle name="Accent1 4 27" xfId="4926"/>
    <cellStyle name="Accent1 4 27 2" xfId="4927"/>
    <cellStyle name="Accent1 4 28" xfId="4928"/>
    <cellStyle name="Accent1 4 28 2" xfId="4929"/>
    <cellStyle name="Accent1 4 29" xfId="4930"/>
    <cellStyle name="Accent1 4 3" xfId="4931"/>
    <cellStyle name="Accent1 4 3 2" xfId="4932"/>
    <cellStyle name="Accent1 4 30" xfId="4933"/>
    <cellStyle name="Accent1 4 4" xfId="4934"/>
    <cellStyle name="Accent1 4 4 2" xfId="4935"/>
    <cellStyle name="Accent1 4 5" xfId="4936"/>
    <cellStyle name="Accent1 4 5 2" xfId="4937"/>
    <cellStyle name="Accent1 4 6" xfId="4938"/>
    <cellStyle name="Accent1 4 6 2" xfId="4939"/>
    <cellStyle name="Accent1 4 7" xfId="4940"/>
    <cellStyle name="Accent1 4 7 2" xfId="4941"/>
    <cellStyle name="Accent1 4 8" xfId="4942"/>
    <cellStyle name="Accent1 4 8 2" xfId="4943"/>
    <cellStyle name="Accent1 4 9" xfId="4944"/>
    <cellStyle name="Accent1 4 9 2" xfId="4945"/>
    <cellStyle name="Accent1 40" xfId="4946"/>
    <cellStyle name="Accent1 40 2" xfId="4947"/>
    <cellStyle name="Accent1 41" xfId="4948"/>
    <cellStyle name="Accent1 42" xfId="4949"/>
    <cellStyle name="Accent1 43" xfId="4950"/>
    <cellStyle name="Accent1 44" xfId="4951"/>
    <cellStyle name="Accent1 45" xfId="4952"/>
    <cellStyle name="Accent1 46" xfId="4953"/>
    <cellStyle name="Accent1 47" xfId="4954"/>
    <cellStyle name="Accent1 48" xfId="4955"/>
    <cellStyle name="Accent1 49" xfId="4956"/>
    <cellStyle name="Accent1 5" xfId="4957"/>
    <cellStyle name="Accent1 5 2" xfId="4958"/>
    <cellStyle name="Accent1 50" xfId="4959"/>
    <cellStyle name="Accent1 51" xfId="4960"/>
    <cellStyle name="Accent1 52" xfId="4961"/>
    <cellStyle name="Accent1 53" xfId="4962"/>
    <cellStyle name="Accent1 54" xfId="4963"/>
    <cellStyle name="Accent1 55" xfId="4964"/>
    <cellStyle name="Accent1 56" xfId="4965"/>
    <cellStyle name="Accent1 57" xfId="4966"/>
    <cellStyle name="Accent1 58" xfId="18423"/>
    <cellStyle name="Accent1 6" xfId="4967"/>
    <cellStyle name="Accent1 6 2" xfId="4968"/>
    <cellStyle name="Accent1 7" xfId="4969"/>
    <cellStyle name="Accent1 7 2" xfId="4970"/>
    <cellStyle name="Accent1 8" xfId="4971"/>
    <cellStyle name="Accent1 8 2" xfId="4972"/>
    <cellStyle name="Accent1 9" xfId="4973"/>
    <cellStyle name="Accent1 9 2" xfId="4974"/>
    <cellStyle name="Accent2" xfId="18403" builtinId="33" customBuiltin="1"/>
    <cellStyle name="Accent2 10" xfId="4975"/>
    <cellStyle name="Accent2 10 2" xfId="4976"/>
    <cellStyle name="Accent2 11" xfId="4977"/>
    <cellStyle name="Accent2 11 2" xfId="4978"/>
    <cellStyle name="Accent2 12" xfId="4979"/>
    <cellStyle name="Accent2 12 2" xfId="4980"/>
    <cellStyle name="Accent2 13" xfId="4981"/>
    <cellStyle name="Accent2 13 2" xfId="4982"/>
    <cellStyle name="Accent2 14" xfId="4983"/>
    <cellStyle name="Accent2 14 2" xfId="4984"/>
    <cellStyle name="Accent2 15" xfId="4985"/>
    <cellStyle name="Accent2 15 2" xfId="4986"/>
    <cellStyle name="Accent2 16" xfId="4987"/>
    <cellStyle name="Accent2 16 2" xfId="4988"/>
    <cellStyle name="Accent2 17" xfId="4989"/>
    <cellStyle name="Accent2 17 2" xfId="4990"/>
    <cellStyle name="Accent2 18" xfId="4991"/>
    <cellStyle name="Accent2 18 2" xfId="4992"/>
    <cellStyle name="Accent2 19" xfId="4993"/>
    <cellStyle name="Accent2 19 2" xfId="4994"/>
    <cellStyle name="Accent2 2" xfId="4995"/>
    <cellStyle name="Accent2 2 10" xfId="4996"/>
    <cellStyle name="Accent2 2 10 2" xfId="4997"/>
    <cellStyle name="Accent2 2 11" xfId="4998"/>
    <cellStyle name="Accent2 2 11 2" xfId="4999"/>
    <cellStyle name="Accent2 2 12" xfId="5000"/>
    <cellStyle name="Accent2 2 12 2" xfId="5001"/>
    <cellStyle name="Accent2 2 13" xfId="5002"/>
    <cellStyle name="Accent2 2 13 2" xfId="5003"/>
    <cellStyle name="Accent2 2 14" xfId="5004"/>
    <cellStyle name="Accent2 2 14 2" xfId="5005"/>
    <cellStyle name="Accent2 2 15" xfId="5006"/>
    <cellStyle name="Accent2 2 15 2" xfId="5007"/>
    <cellStyle name="Accent2 2 16" xfId="5008"/>
    <cellStyle name="Accent2 2 16 2" xfId="5009"/>
    <cellStyle name="Accent2 2 17" xfId="5010"/>
    <cellStyle name="Accent2 2 17 2" xfId="5011"/>
    <cellStyle name="Accent2 2 18" xfId="5012"/>
    <cellStyle name="Accent2 2 18 2" xfId="5013"/>
    <cellStyle name="Accent2 2 19" xfId="5014"/>
    <cellStyle name="Accent2 2 19 2" xfId="5015"/>
    <cellStyle name="Accent2 2 2" xfId="5016"/>
    <cellStyle name="Accent2 2 2 2" xfId="5017"/>
    <cellStyle name="Accent2 2 20" xfId="5018"/>
    <cellStyle name="Accent2 2 20 2" xfId="5019"/>
    <cellStyle name="Accent2 2 21" xfId="5020"/>
    <cellStyle name="Accent2 2 21 2" xfId="5021"/>
    <cellStyle name="Accent2 2 22" xfId="5022"/>
    <cellStyle name="Accent2 2 22 2" xfId="5023"/>
    <cellStyle name="Accent2 2 23" xfId="5024"/>
    <cellStyle name="Accent2 2 23 2" xfId="5025"/>
    <cellStyle name="Accent2 2 24" xfId="5026"/>
    <cellStyle name="Accent2 2 24 2" xfId="5027"/>
    <cellStyle name="Accent2 2 25" xfId="5028"/>
    <cellStyle name="Accent2 2 25 2" xfId="5029"/>
    <cellStyle name="Accent2 2 26" xfId="5030"/>
    <cellStyle name="Accent2 2 26 2" xfId="5031"/>
    <cellStyle name="Accent2 2 27" xfId="5032"/>
    <cellStyle name="Accent2 2 27 2" xfId="5033"/>
    <cellStyle name="Accent2 2 28" xfId="5034"/>
    <cellStyle name="Accent2 2 28 2" xfId="5035"/>
    <cellStyle name="Accent2 2 29" xfId="5036"/>
    <cellStyle name="Accent2 2 3" xfId="5037"/>
    <cellStyle name="Accent2 2 3 2" xfId="5038"/>
    <cellStyle name="Accent2 2 30" xfId="5039"/>
    <cellStyle name="Accent2 2 31" xfId="5040"/>
    <cellStyle name="Accent2 2 4" xfId="5041"/>
    <cellStyle name="Accent2 2 4 2" xfId="5042"/>
    <cellStyle name="Accent2 2 5" xfId="5043"/>
    <cellStyle name="Accent2 2 5 2" xfId="5044"/>
    <cellStyle name="Accent2 2 6" xfId="5045"/>
    <cellStyle name="Accent2 2 6 2" xfId="5046"/>
    <cellStyle name="Accent2 2 7" xfId="5047"/>
    <cellStyle name="Accent2 2 7 2" xfId="5048"/>
    <cellStyle name="Accent2 2 8" xfId="5049"/>
    <cellStyle name="Accent2 2 8 2" xfId="5050"/>
    <cellStyle name="Accent2 2 9" xfId="5051"/>
    <cellStyle name="Accent2 2 9 2" xfId="5052"/>
    <cellStyle name="Accent2 20" xfId="5053"/>
    <cellStyle name="Accent2 20 2" xfId="5054"/>
    <cellStyle name="Accent2 21" xfId="5055"/>
    <cellStyle name="Accent2 21 2" xfId="5056"/>
    <cellStyle name="Accent2 22" xfId="5057"/>
    <cellStyle name="Accent2 22 2" xfId="5058"/>
    <cellStyle name="Accent2 23" xfId="5059"/>
    <cellStyle name="Accent2 23 2" xfId="5060"/>
    <cellStyle name="Accent2 24" xfId="5061"/>
    <cellStyle name="Accent2 24 2" xfId="5062"/>
    <cellStyle name="Accent2 25" xfId="5063"/>
    <cellStyle name="Accent2 25 2" xfId="5064"/>
    <cellStyle name="Accent2 26" xfId="5065"/>
    <cellStyle name="Accent2 26 2" xfId="5066"/>
    <cellStyle name="Accent2 27" xfId="5067"/>
    <cellStyle name="Accent2 27 2" xfId="5068"/>
    <cellStyle name="Accent2 28" xfId="5069"/>
    <cellStyle name="Accent2 28 2" xfId="5070"/>
    <cellStyle name="Accent2 29" xfId="5071"/>
    <cellStyle name="Accent2 29 2" xfId="5072"/>
    <cellStyle name="Accent2 3" xfId="5073"/>
    <cellStyle name="Accent2 3 10" xfId="5074"/>
    <cellStyle name="Accent2 3 10 2" xfId="5075"/>
    <cellStyle name="Accent2 3 11" xfId="5076"/>
    <cellStyle name="Accent2 3 11 2" xfId="5077"/>
    <cellStyle name="Accent2 3 12" xfId="5078"/>
    <cellStyle name="Accent2 3 12 2" xfId="5079"/>
    <cellStyle name="Accent2 3 13" xfId="5080"/>
    <cellStyle name="Accent2 3 13 2" xfId="5081"/>
    <cellStyle name="Accent2 3 14" xfId="5082"/>
    <cellStyle name="Accent2 3 14 2" xfId="5083"/>
    <cellStyle name="Accent2 3 15" xfId="5084"/>
    <cellStyle name="Accent2 3 15 2" xfId="5085"/>
    <cellStyle name="Accent2 3 16" xfId="5086"/>
    <cellStyle name="Accent2 3 16 2" xfId="5087"/>
    <cellStyle name="Accent2 3 17" xfId="5088"/>
    <cellStyle name="Accent2 3 17 2" xfId="5089"/>
    <cellStyle name="Accent2 3 18" xfId="5090"/>
    <cellStyle name="Accent2 3 18 2" xfId="5091"/>
    <cellStyle name="Accent2 3 19" xfId="5092"/>
    <cellStyle name="Accent2 3 19 2" xfId="5093"/>
    <cellStyle name="Accent2 3 2" xfId="5094"/>
    <cellStyle name="Accent2 3 2 2" xfId="5095"/>
    <cellStyle name="Accent2 3 20" xfId="5096"/>
    <cellStyle name="Accent2 3 20 2" xfId="5097"/>
    <cellStyle name="Accent2 3 21" xfId="5098"/>
    <cellStyle name="Accent2 3 21 2" xfId="5099"/>
    <cellStyle name="Accent2 3 22" xfId="5100"/>
    <cellStyle name="Accent2 3 22 2" xfId="5101"/>
    <cellStyle name="Accent2 3 23" xfId="5102"/>
    <cellStyle name="Accent2 3 23 2" xfId="5103"/>
    <cellStyle name="Accent2 3 24" xfId="5104"/>
    <cellStyle name="Accent2 3 24 2" xfId="5105"/>
    <cellStyle name="Accent2 3 25" xfId="5106"/>
    <cellStyle name="Accent2 3 25 2" xfId="5107"/>
    <cellStyle name="Accent2 3 26" xfId="5108"/>
    <cellStyle name="Accent2 3 26 2" xfId="5109"/>
    <cellStyle name="Accent2 3 27" xfId="5110"/>
    <cellStyle name="Accent2 3 27 2" xfId="5111"/>
    <cellStyle name="Accent2 3 28" xfId="5112"/>
    <cellStyle name="Accent2 3 28 2" xfId="5113"/>
    <cellStyle name="Accent2 3 29" xfId="5114"/>
    <cellStyle name="Accent2 3 3" xfId="5115"/>
    <cellStyle name="Accent2 3 3 2" xfId="5116"/>
    <cellStyle name="Accent2 3 30" xfId="5117"/>
    <cellStyle name="Accent2 3 4" xfId="5118"/>
    <cellStyle name="Accent2 3 4 2" xfId="5119"/>
    <cellStyle name="Accent2 3 5" xfId="5120"/>
    <cellStyle name="Accent2 3 5 2" xfId="5121"/>
    <cellStyle name="Accent2 3 6" xfId="5122"/>
    <cellStyle name="Accent2 3 6 2" xfId="5123"/>
    <cellStyle name="Accent2 3 7" xfId="5124"/>
    <cellStyle name="Accent2 3 7 2" xfId="5125"/>
    <cellStyle name="Accent2 3 8" xfId="5126"/>
    <cellStyle name="Accent2 3 8 2" xfId="5127"/>
    <cellStyle name="Accent2 3 9" xfId="5128"/>
    <cellStyle name="Accent2 3 9 2" xfId="5129"/>
    <cellStyle name="Accent2 30" xfId="5130"/>
    <cellStyle name="Accent2 30 2" xfId="5131"/>
    <cellStyle name="Accent2 31" xfId="5132"/>
    <cellStyle name="Accent2 31 2" xfId="5133"/>
    <cellStyle name="Accent2 32" xfId="5134"/>
    <cellStyle name="Accent2 32 2" xfId="5135"/>
    <cellStyle name="Accent2 33" xfId="5136"/>
    <cellStyle name="Accent2 33 2" xfId="5137"/>
    <cellStyle name="Accent2 34" xfId="5138"/>
    <cellStyle name="Accent2 34 2" xfId="5139"/>
    <cellStyle name="Accent2 35" xfId="5140"/>
    <cellStyle name="Accent2 35 2" xfId="5141"/>
    <cellStyle name="Accent2 36" xfId="5142"/>
    <cellStyle name="Accent2 36 2" xfId="5143"/>
    <cellStyle name="Accent2 37" xfId="5144"/>
    <cellStyle name="Accent2 37 2" xfId="5145"/>
    <cellStyle name="Accent2 38" xfId="5146"/>
    <cellStyle name="Accent2 38 2" xfId="5147"/>
    <cellStyle name="Accent2 39" xfId="5148"/>
    <cellStyle name="Accent2 39 2" xfId="5149"/>
    <cellStyle name="Accent2 4" xfId="5150"/>
    <cellStyle name="Accent2 4 10" xfId="5151"/>
    <cellStyle name="Accent2 4 10 2" xfId="5152"/>
    <cellStyle name="Accent2 4 11" xfId="5153"/>
    <cellStyle name="Accent2 4 11 2" xfId="5154"/>
    <cellStyle name="Accent2 4 12" xfId="5155"/>
    <cellStyle name="Accent2 4 12 2" xfId="5156"/>
    <cellStyle name="Accent2 4 13" xfId="5157"/>
    <cellStyle name="Accent2 4 13 2" xfId="5158"/>
    <cellStyle name="Accent2 4 14" xfId="5159"/>
    <cellStyle name="Accent2 4 14 2" xfId="5160"/>
    <cellStyle name="Accent2 4 15" xfId="5161"/>
    <cellStyle name="Accent2 4 15 2" xfId="5162"/>
    <cellStyle name="Accent2 4 16" xfId="5163"/>
    <cellStyle name="Accent2 4 16 2" xfId="5164"/>
    <cellStyle name="Accent2 4 17" xfId="5165"/>
    <cellStyle name="Accent2 4 17 2" xfId="5166"/>
    <cellStyle name="Accent2 4 18" xfId="5167"/>
    <cellStyle name="Accent2 4 18 2" xfId="5168"/>
    <cellStyle name="Accent2 4 19" xfId="5169"/>
    <cellStyle name="Accent2 4 19 2" xfId="5170"/>
    <cellStyle name="Accent2 4 2" xfId="5171"/>
    <cellStyle name="Accent2 4 2 2" xfId="5172"/>
    <cellStyle name="Accent2 4 20" xfId="5173"/>
    <cellStyle name="Accent2 4 20 2" xfId="5174"/>
    <cellStyle name="Accent2 4 21" xfId="5175"/>
    <cellStyle name="Accent2 4 21 2" xfId="5176"/>
    <cellStyle name="Accent2 4 22" xfId="5177"/>
    <cellStyle name="Accent2 4 22 2" xfId="5178"/>
    <cellStyle name="Accent2 4 23" xfId="5179"/>
    <cellStyle name="Accent2 4 23 2" xfId="5180"/>
    <cellStyle name="Accent2 4 24" xfId="5181"/>
    <cellStyle name="Accent2 4 24 2" xfId="5182"/>
    <cellStyle name="Accent2 4 25" xfId="5183"/>
    <cellStyle name="Accent2 4 25 2" xfId="5184"/>
    <cellStyle name="Accent2 4 26" xfId="5185"/>
    <cellStyle name="Accent2 4 26 2" xfId="5186"/>
    <cellStyle name="Accent2 4 27" xfId="5187"/>
    <cellStyle name="Accent2 4 27 2" xfId="5188"/>
    <cellStyle name="Accent2 4 28" xfId="5189"/>
    <cellStyle name="Accent2 4 28 2" xfId="5190"/>
    <cellStyle name="Accent2 4 29" xfId="5191"/>
    <cellStyle name="Accent2 4 3" xfId="5192"/>
    <cellStyle name="Accent2 4 3 2" xfId="5193"/>
    <cellStyle name="Accent2 4 30" xfId="5194"/>
    <cellStyle name="Accent2 4 4" xfId="5195"/>
    <cellStyle name="Accent2 4 4 2" xfId="5196"/>
    <cellStyle name="Accent2 4 5" xfId="5197"/>
    <cellStyle name="Accent2 4 5 2" xfId="5198"/>
    <cellStyle name="Accent2 4 6" xfId="5199"/>
    <cellStyle name="Accent2 4 6 2" xfId="5200"/>
    <cellStyle name="Accent2 4 7" xfId="5201"/>
    <cellStyle name="Accent2 4 7 2" xfId="5202"/>
    <cellStyle name="Accent2 4 8" xfId="5203"/>
    <cellStyle name="Accent2 4 8 2" xfId="5204"/>
    <cellStyle name="Accent2 4 9" xfId="5205"/>
    <cellStyle name="Accent2 4 9 2" xfId="5206"/>
    <cellStyle name="Accent2 40" xfId="5207"/>
    <cellStyle name="Accent2 40 2" xfId="5208"/>
    <cellStyle name="Accent2 41" xfId="5209"/>
    <cellStyle name="Accent2 42" xfId="5210"/>
    <cellStyle name="Accent2 43" xfId="5211"/>
    <cellStyle name="Accent2 44" xfId="5212"/>
    <cellStyle name="Accent2 45" xfId="5213"/>
    <cellStyle name="Accent2 46" xfId="5214"/>
    <cellStyle name="Accent2 47" xfId="5215"/>
    <cellStyle name="Accent2 48" xfId="5216"/>
    <cellStyle name="Accent2 49" xfId="5217"/>
    <cellStyle name="Accent2 5" xfId="5218"/>
    <cellStyle name="Accent2 5 2" xfId="5219"/>
    <cellStyle name="Accent2 50" xfId="5220"/>
    <cellStyle name="Accent2 51" xfId="5221"/>
    <cellStyle name="Accent2 52" xfId="5222"/>
    <cellStyle name="Accent2 53" xfId="5223"/>
    <cellStyle name="Accent2 54" xfId="5224"/>
    <cellStyle name="Accent2 55" xfId="5225"/>
    <cellStyle name="Accent2 56" xfId="5226"/>
    <cellStyle name="Accent2 57" xfId="5227"/>
    <cellStyle name="Accent2 6" xfId="5228"/>
    <cellStyle name="Accent2 6 2" xfId="5229"/>
    <cellStyle name="Accent2 7" xfId="5230"/>
    <cellStyle name="Accent2 7 2" xfId="5231"/>
    <cellStyle name="Accent2 8" xfId="5232"/>
    <cellStyle name="Accent2 8 2" xfId="5233"/>
    <cellStyle name="Accent2 9" xfId="5234"/>
    <cellStyle name="Accent2 9 2" xfId="5235"/>
    <cellStyle name="Accent3" xfId="18407" builtinId="37" customBuiltin="1"/>
    <cellStyle name="Accent3 10" xfId="5236"/>
    <cellStyle name="Accent3 10 2" xfId="5237"/>
    <cellStyle name="Accent3 11" xfId="5238"/>
    <cellStyle name="Accent3 11 2" xfId="5239"/>
    <cellStyle name="Accent3 12" xfId="5240"/>
    <cellStyle name="Accent3 12 2" xfId="5241"/>
    <cellStyle name="Accent3 13" xfId="5242"/>
    <cellStyle name="Accent3 13 2" xfId="5243"/>
    <cellStyle name="Accent3 14" xfId="5244"/>
    <cellStyle name="Accent3 14 2" xfId="5245"/>
    <cellStyle name="Accent3 15" xfId="5246"/>
    <cellStyle name="Accent3 15 2" xfId="5247"/>
    <cellStyle name="Accent3 16" xfId="5248"/>
    <cellStyle name="Accent3 16 2" xfId="5249"/>
    <cellStyle name="Accent3 17" xfId="5250"/>
    <cellStyle name="Accent3 17 2" xfId="5251"/>
    <cellStyle name="Accent3 18" xfId="5252"/>
    <cellStyle name="Accent3 18 2" xfId="5253"/>
    <cellStyle name="Accent3 19" xfId="5254"/>
    <cellStyle name="Accent3 19 2" xfId="5255"/>
    <cellStyle name="Accent3 2" xfId="5256"/>
    <cellStyle name="Accent3 2 10" xfId="5257"/>
    <cellStyle name="Accent3 2 10 2" xfId="5258"/>
    <cellStyle name="Accent3 2 11" xfId="5259"/>
    <cellStyle name="Accent3 2 11 2" xfId="5260"/>
    <cellStyle name="Accent3 2 12" xfId="5261"/>
    <cellStyle name="Accent3 2 12 2" xfId="5262"/>
    <cellStyle name="Accent3 2 13" xfId="5263"/>
    <cellStyle name="Accent3 2 13 2" xfId="5264"/>
    <cellStyle name="Accent3 2 14" xfId="5265"/>
    <cellStyle name="Accent3 2 14 2" xfId="5266"/>
    <cellStyle name="Accent3 2 15" xfId="5267"/>
    <cellStyle name="Accent3 2 15 2" xfId="5268"/>
    <cellStyle name="Accent3 2 16" xfId="5269"/>
    <cellStyle name="Accent3 2 16 2" xfId="5270"/>
    <cellStyle name="Accent3 2 17" xfId="5271"/>
    <cellStyle name="Accent3 2 17 2" xfId="5272"/>
    <cellStyle name="Accent3 2 18" xfId="5273"/>
    <cellStyle name="Accent3 2 18 2" xfId="5274"/>
    <cellStyle name="Accent3 2 19" xfId="5275"/>
    <cellStyle name="Accent3 2 19 2" xfId="5276"/>
    <cellStyle name="Accent3 2 2" xfId="5277"/>
    <cellStyle name="Accent3 2 2 2" xfId="5278"/>
    <cellStyle name="Accent3 2 20" xfId="5279"/>
    <cellStyle name="Accent3 2 20 2" xfId="5280"/>
    <cellStyle name="Accent3 2 21" xfId="5281"/>
    <cellStyle name="Accent3 2 21 2" xfId="5282"/>
    <cellStyle name="Accent3 2 22" xfId="5283"/>
    <cellStyle name="Accent3 2 22 2" xfId="5284"/>
    <cellStyle name="Accent3 2 23" xfId="5285"/>
    <cellStyle name="Accent3 2 23 2" xfId="5286"/>
    <cellStyle name="Accent3 2 24" xfId="5287"/>
    <cellStyle name="Accent3 2 24 2" xfId="5288"/>
    <cellStyle name="Accent3 2 25" xfId="5289"/>
    <cellStyle name="Accent3 2 25 2" xfId="5290"/>
    <cellStyle name="Accent3 2 26" xfId="5291"/>
    <cellStyle name="Accent3 2 26 2" xfId="5292"/>
    <cellStyle name="Accent3 2 27" xfId="5293"/>
    <cellStyle name="Accent3 2 27 2" xfId="5294"/>
    <cellStyle name="Accent3 2 28" xfId="5295"/>
    <cellStyle name="Accent3 2 28 2" xfId="5296"/>
    <cellStyle name="Accent3 2 29" xfId="5297"/>
    <cellStyle name="Accent3 2 3" xfId="5298"/>
    <cellStyle name="Accent3 2 3 2" xfId="5299"/>
    <cellStyle name="Accent3 2 30" xfId="5300"/>
    <cellStyle name="Accent3 2 31" xfId="5301"/>
    <cellStyle name="Accent3 2 4" xfId="5302"/>
    <cellStyle name="Accent3 2 4 2" xfId="5303"/>
    <cellStyle name="Accent3 2 5" xfId="5304"/>
    <cellStyle name="Accent3 2 5 2" xfId="5305"/>
    <cellStyle name="Accent3 2 6" xfId="5306"/>
    <cellStyle name="Accent3 2 6 2" xfId="5307"/>
    <cellStyle name="Accent3 2 7" xfId="5308"/>
    <cellStyle name="Accent3 2 7 2" xfId="5309"/>
    <cellStyle name="Accent3 2 8" xfId="5310"/>
    <cellStyle name="Accent3 2 8 2" xfId="5311"/>
    <cellStyle name="Accent3 2 9" xfId="5312"/>
    <cellStyle name="Accent3 2 9 2" xfId="5313"/>
    <cellStyle name="Accent3 20" xfId="5314"/>
    <cellStyle name="Accent3 20 2" xfId="5315"/>
    <cellStyle name="Accent3 21" xfId="5316"/>
    <cellStyle name="Accent3 21 2" xfId="5317"/>
    <cellStyle name="Accent3 22" xfId="5318"/>
    <cellStyle name="Accent3 22 2" xfId="5319"/>
    <cellStyle name="Accent3 23" xfId="5320"/>
    <cellStyle name="Accent3 23 2" xfId="5321"/>
    <cellStyle name="Accent3 24" xfId="5322"/>
    <cellStyle name="Accent3 24 2" xfId="5323"/>
    <cellStyle name="Accent3 25" xfId="5324"/>
    <cellStyle name="Accent3 25 2" xfId="5325"/>
    <cellStyle name="Accent3 26" xfId="5326"/>
    <cellStyle name="Accent3 26 2" xfId="5327"/>
    <cellStyle name="Accent3 27" xfId="5328"/>
    <cellStyle name="Accent3 27 2" xfId="5329"/>
    <cellStyle name="Accent3 28" xfId="5330"/>
    <cellStyle name="Accent3 28 2" xfId="5331"/>
    <cellStyle name="Accent3 29" xfId="5332"/>
    <cellStyle name="Accent3 29 2" xfId="5333"/>
    <cellStyle name="Accent3 3" xfId="5334"/>
    <cellStyle name="Accent3 3 10" xfId="5335"/>
    <cellStyle name="Accent3 3 10 2" xfId="5336"/>
    <cellStyle name="Accent3 3 11" xfId="5337"/>
    <cellStyle name="Accent3 3 11 2" xfId="5338"/>
    <cellStyle name="Accent3 3 12" xfId="5339"/>
    <cellStyle name="Accent3 3 12 2" xfId="5340"/>
    <cellStyle name="Accent3 3 13" xfId="5341"/>
    <cellStyle name="Accent3 3 13 2" xfId="5342"/>
    <cellStyle name="Accent3 3 14" xfId="5343"/>
    <cellStyle name="Accent3 3 14 2" xfId="5344"/>
    <cellStyle name="Accent3 3 15" xfId="5345"/>
    <cellStyle name="Accent3 3 15 2" xfId="5346"/>
    <cellStyle name="Accent3 3 16" xfId="5347"/>
    <cellStyle name="Accent3 3 16 2" xfId="5348"/>
    <cellStyle name="Accent3 3 17" xfId="5349"/>
    <cellStyle name="Accent3 3 17 2" xfId="5350"/>
    <cellStyle name="Accent3 3 18" xfId="5351"/>
    <cellStyle name="Accent3 3 18 2" xfId="5352"/>
    <cellStyle name="Accent3 3 19" xfId="5353"/>
    <cellStyle name="Accent3 3 19 2" xfId="5354"/>
    <cellStyle name="Accent3 3 2" xfId="5355"/>
    <cellStyle name="Accent3 3 2 2" xfId="5356"/>
    <cellStyle name="Accent3 3 20" xfId="5357"/>
    <cellStyle name="Accent3 3 20 2" xfId="5358"/>
    <cellStyle name="Accent3 3 21" xfId="5359"/>
    <cellStyle name="Accent3 3 21 2" xfId="5360"/>
    <cellStyle name="Accent3 3 22" xfId="5361"/>
    <cellStyle name="Accent3 3 22 2" xfId="5362"/>
    <cellStyle name="Accent3 3 23" xfId="5363"/>
    <cellStyle name="Accent3 3 23 2" xfId="5364"/>
    <cellStyle name="Accent3 3 24" xfId="5365"/>
    <cellStyle name="Accent3 3 24 2" xfId="5366"/>
    <cellStyle name="Accent3 3 25" xfId="5367"/>
    <cellStyle name="Accent3 3 25 2" xfId="5368"/>
    <cellStyle name="Accent3 3 26" xfId="5369"/>
    <cellStyle name="Accent3 3 26 2" xfId="5370"/>
    <cellStyle name="Accent3 3 27" xfId="5371"/>
    <cellStyle name="Accent3 3 27 2" xfId="5372"/>
    <cellStyle name="Accent3 3 28" xfId="5373"/>
    <cellStyle name="Accent3 3 28 2" xfId="5374"/>
    <cellStyle name="Accent3 3 29" xfId="5375"/>
    <cellStyle name="Accent3 3 3" xfId="5376"/>
    <cellStyle name="Accent3 3 3 2" xfId="5377"/>
    <cellStyle name="Accent3 3 30" xfId="5378"/>
    <cellStyle name="Accent3 3 4" xfId="5379"/>
    <cellStyle name="Accent3 3 4 2" xfId="5380"/>
    <cellStyle name="Accent3 3 5" xfId="5381"/>
    <cellStyle name="Accent3 3 5 2" xfId="5382"/>
    <cellStyle name="Accent3 3 6" xfId="5383"/>
    <cellStyle name="Accent3 3 6 2" xfId="5384"/>
    <cellStyle name="Accent3 3 7" xfId="5385"/>
    <cellStyle name="Accent3 3 7 2" xfId="5386"/>
    <cellStyle name="Accent3 3 8" xfId="5387"/>
    <cellStyle name="Accent3 3 8 2" xfId="5388"/>
    <cellStyle name="Accent3 3 9" xfId="5389"/>
    <cellStyle name="Accent3 3 9 2" xfId="5390"/>
    <cellStyle name="Accent3 30" xfId="5391"/>
    <cellStyle name="Accent3 30 2" xfId="5392"/>
    <cellStyle name="Accent3 31" xfId="5393"/>
    <cellStyle name="Accent3 31 2" xfId="5394"/>
    <cellStyle name="Accent3 32" xfId="5395"/>
    <cellStyle name="Accent3 32 2" xfId="5396"/>
    <cellStyle name="Accent3 33" xfId="5397"/>
    <cellStyle name="Accent3 33 2" xfId="5398"/>
    <cellStyle name="Accent3 34" xfId="5399"/>
    <cellStyle name="Accent3 34 2" xfId="5400"/>
    <cellStyle name="Accent3 35" xfId="5401"/>
    <cellStyle name="Accent3 35 2" xfId="5402"/>
    <cellStyle name="Accent3 36" xfId="5403"/>
    <cellStyle name="Accent3 36 2" xfId="5404"/>
    <cellStyle name="Accent3 37" xfId="5405"/>
    <cellStyle name="Accent3 37 2" xfId="5406"/>
    <cellStyle name="Accent3 38" xfId="5407"/>
    <cellStyle name="Accent3 38 2" xfId="5408"/>
    <cellStyle name="Accent3 39" xfId="5409"/>
    <cellStyle name="Accent3 39 2" xfId="5410"/>
    <cellStyle name="Accent3 4" xfId="5411"/>
    <cellStyle name="Accent3 4 10" xfId="5412"/>
    <cellStyle name="Accent3 4 10 2" xfId="5413"/>
    <cellStyle name="Accent3 4 11" xfId="5414"/>
    <cellStyle name="Accent3 4 11 2" xfId="5415"/>
    <cellStyle name="Accent3 4 12" xfId="5416"/>
    <cellStyle name="Accent3 4 12 2" xfId="5417"/>
    <cellStyle name="Accent3 4 13" xfId="5418"/>
    <cellStyle name="Accent3 4 13 2" xfId="5419"/>
    <cellStyle name="Accent3 4 14" xfId="5420"/>
    <cellStyle name="Accent3 4 14 2" xfId="5421"/>
    <cellStyle name="Accent3 4 15" xfId="5422"/>
    <cellStyle name="Accent3 4 15 2" xfId="5423"/>
    <cellStyle name="Accent3 4 16" xfId="5424"/>
    <cellStyle name="Accent3 4 16 2" xfId="5425"/>
    <cellStyle name="Accent3 4 17" xfId="5426"/>
    <cellStyle name="Accent3 4 17 2" xfId="5427"/>
    <cellStyle name="Accent3 4 18" xfId="5428"/>
    <cellStyle name="Accent3 4 18 2" xfId="5429"/>
    <cellStyle name="Accent3 4 19" xfId="5430"/>
    <cellStyle name="Accent3 4 19 2" xfId="5431"/>
    <cellStyle name="Accent3 4 2" xfId="5432"/>
    <cellStyle name="Accent3 4 2 2" xfId="5433"/>
    <cellStyle name="Accent3 4 20" xfId="5434"/>
    <cellStyle name="Accent3 4 20 2" xfId="5435"/>
    <cellStyle name="Accent3 4 21" xfId="5436"/>
    <cellStyle name="Accent3 4 21 2" xfId="5437"/>
    <cellStyle name="Accent3 4 22" xfId="5438"/>
    <cellStyle name="Accent3 4 22 2" xfId="5439"/>
    <cellStyle name="Accent3 4 23" xfId="5440"/>
    <cellStyle name="Accent3 4 23 2" xfId="5441"/>
    <cellStyle name="Accent3 4 24" xfId="5442"/>
    <cellStyle name="Accent3 4 24 2" xfId="5443"/>
    <cellStyle name="Accent3 4 25" xfId="5444"/>
    <cellStyle name="Accent3 4 25 2" xfId="5445"/>
    <cellStyle name="Accent3 4 26" xfId="5446"/>
    <cellStyle name="Accent3 4 26 2" xfId="5447"/>
    <cellStyle name="Accent3 4 27" xfId="5448"/>
    <cellStyle name="Accent3 4 27 2" xfId="5449"/>
    <cellStyle name="Accent3 4 28" xfId="5450"/>
    <cellStyle name="Accent3 4 28 2" xfId="5451"/>
    <cellStyle name="Accent3 4 29" xfId="5452"/>
    <cellStyle name="Accent3 4 3" xfId="5453"/>
    <cellStyle name="Accent3 4 3 2" xfId="5454"/>
    <cellStyle name="Accent3 4 30" xfId="5455"/>
    <cellStyle name="Accent3 4 4" xfId="5456"/>
    <cellStyle name="Accent3 4 4 2" xfId="5457"/>
    <cellStyle name="Accent3 4 5" xfId="5458"/>
    <cellStyle name="Accent3 4 5 2" xfId="5459"/>
    <cellStyle name="Accent3 4 6" xfId="5460"/>
    <cellStyle name="Accent3 4 6 2" xfId="5461"/>
    <cellStyle name="Accent3 4 7" xfId="5462"/>
    <cellStyle name="Accent3 4 7 2" xfId="5463"/>
    <cellStyle name="Accent3 4 8" xfId="5464"/>
    <cellStyle name="Accent3 4 8 2" xfId="5465"/>
    <cellStyle name="Accent3 4 9" xfId="5466"/>
    <cellStyle name="Accent3 4 9 2" xfId="5467"/>
    <cellStyle name="Accent3 40" xfId="5468"/>
    <cellStyle name="Accent3 40 2" xfId="5469"/>
    <cellStyle name="Accent3 41" xfId="5470"/>
    <cellStyle name="Accent3 42" xfId="5471"/>
    <cellStyle name="Accent3 43" xfId="5472"/>
    <cellStyle name="Accent3 44" xfId="5473"/>
    <cellStyle name="Accent3 45" xfId="5474"/>
    <cellStyle name="Accent3 46" xfId="5475"/>
    <cellStyle name="Accent3 47" xfId="5476"/>
    <cellStyle name="Accent3 48" xfId="5477"/>
    <cellStyle name="Accent3 49" xfId="5478"/>
    <cellStyle name="Accent3 5" xfId="5479"/>
    <cellStyle name="Accent3 5 2" xfId="5480"/>
    <cellStyle name="Accent3 50" xfId="5481"/>
    <cellStyle name="Accent3 51" xfId="5482"/>
    <cellStyle name="Accent3 52" xfId="5483"/>
    <cellStyle name="Accent3 53" xfId="5484"/>
    <cellStyle name="Accent3 54" xfId="5485"/>
    <cellStyle name="Accent3 55" xfId="5486"/>
    <cellStyle name="Accent3 56" xfId="5487"/>
    <cellStyle name="Accent3 57" xfId="5488"/>
    <cellStyle name="Accent3 6" xfId="5489"/>
    <cellStyle name="Accent3 6 2" xfId="5490"/>
    <cellStyle name="Accent3 7" xfId="5491"/>
    <cellStyle name="Accent3 7 2" xfId="5492"/>
    <cellStyle name="Accent3 8" xfId="5493"/>
    <cellStyle name="Accent3 8 2" xfId="5494"/>
    <cellStyle name="Accent3 9" xfId="5495"/>
    <cellStyle name="Accent3 9 2" xfId="5496"/>
    <cellStyle name="Accent4" xfId="18411" builtinId="41" customBuiltin="1"/>
    <cellStyle name="Accent4 10" xfId="5497"/>
    <cellStyle name="Accent4 10 2" xfId="5498"/>
    <cellStyle name="Accent4 11" xfId="5499"/>
    <cellStyle name="Accent4 11 2" xfId="5500"/>
    <cellStyle name="Accent4 12" xfId="5501"/>
    <cellStyle name="Accent4 12 2" xfId="5502"/>
    <cellStyle name="Accent4 13" xfId="5503"/>
    <cellStyle name="Accent4 13 2" xfId="5504"/>
    <cellStyle name="Accent4 14" xfId="5505"/>
    <cellStyle name="Accent4 14 2" xfId="5506"/>
    <cellStyle name="Accent4 15" xfId="5507"/>
    <cellStyle name="Accent4 15 2" xfId="5508"/>
    <cellStyle name="Accent4 16" xfId="5509"/>
    <cellStyle name="Accent4 16 2" xfId="5510"/>
    <cellStyle name="Accent4 17" xfId="5511"/>
    <cellStyle name="Accent4 17 2" xfId="5512"/>
    <cellStyle name="Accent4 18" xfId="5513"/>
    <cellStyle name="Accent4 18 2" xfId="5514"/>
    <cellStyle name="Accent4 19" xfId="5515"/>
    <cellStyle name="Accent4 19 2" xfId="5516"/>
    <cellStyle name="Accent4 2" xfId="5517"/>
    <cellStyle name="Accent4 2 10" xfId="5518"/>
    <cellStyle name="Accent4 2 10 2" xfId="5519"/>
    <cellStyle name="Accent4 2 11" xfId="5520"/>
    <cellStyle name="Accent4 2 11 2" xfId="5521"/>
    <cellStyle name="Accent4 2 12" xfId="5522"/>
    <cellStyle name="Accent4 2 12 2" xfId="5523"/>
    <cellStyle name="Accent4 2 13" xfId="5524"/>
    <cellStyle name="Accent4 2 13 2" xfId="5525"/>
    <cellStyle name="Accent4 2 14" xfId="5526"/>
    <cellStyle name="Accent4 2 14 2" xfId="5527"/>
    <cellStyle name="Accent4 2 15" xfId="5528"/>
    <cellStyle name="Accent4 2 15 2" xfId="5529"/>
    <cellStyle name="Accent4 2 16" xfId="5530"/>
    <cellStyle name="Accent4 2 16 2" xfId="5531"/>
    <cellStyle name="Accent4 2 17" xfId="5532"/>
    <cellStyle name="Accent4 2 17 2" xfId="5533"/>
    <cellStyle name="Accent4 2 18" xfId="5534"/>
    <cellStyle name="Accent4 2 18 2" xfId="5535"/>
    <cellStyle name="Accent4 2 19" xfId="5536"/>
    <cellStyle name="Accent4 2 19 2" xfId="5537"/>
    <cellStyle name="Accent4 2 2" xfId="5538"/>
    <cellStyle name="Accent4 2 2 2" xfId="5539"/>
    <cellStyle name="Accent4 2 20" xfId="5540"/>
    <cellStyle name="Accent4 2 20 2" xfId="5541"/>
    <cellStyle name="Accent4 2 21" xfId="5542"/>
    <cellStyle name="Accent4 2 21 2" xfId="5543"/>
    <cellStyle name="Accent4 2 22" xfId="5544"/>
    <cellStyle name="Accent4 2 22 2" xfId="5545"/>
    <cellStyle name="Accent4 2 23" xfId="5546"/>
    <cellStyle name="Accent4 2 23 2" xfId="5547"/>
    <cellStyle name="Accent4 2 24" xfId="5548"/>
    <cellStyle name="Accent4 2 24 2" xfId="5549"/>
    <cellStyle name="Accent4 2 25" xfId="5550"/>
    <cellStyle name="Accent4 2 25 2" xfId="5551"/>
    <cellStyle name="Accent4 2 26" xfId="5552"/>
    <cellStyle name="Accent4 2 26 2" xfId="5553"/>
    <cellStyle name="Accent4 2 27" xfId="5554"/>
    <cellStyle name="Accent4 2 27 2" xfId="5555"/>
    <cellStyle name="Accent4 2 28" xfId="5556"/>
    <cellStyle name="Accent4 2 28 2" xfId="5557"/>
    <cellStyle name="Accent4 2 29" xfId="5558"/>
    <cellStyle name="Accent4 2 29 2" xfId="5559"/>
    <cellStyle name="Accent4 2 3" xfId="5560"/>
    <cellStyle name="Accent4 2 3 2" xfId="5561"/>
    <cellStyle name="Accent4 2 30" xfId="5562"/>
    <cellStyle name="Accent4 2 30 2" xfId="5563"/>
    <cellStyle name="Accent4 2 31" xfId="5564"/>
    <cellStyle name="Accent4 2 31 2" xfId="5565"/>
    <cellStyle name="Accent4 2 32" xfId="5566"/>
    <cellStyle name="Accent4 2 32 2" xfId="5567"/>
    <cellStyle name="Accent4 2 33" xfId="5568"/>
    <cellStyle name="Accent4 2 34" xfId="5569"/>
    <cellStyle name="Accent4 2 35" xfId="5570"/>
    <cellStyle name="Accent4 2 4" xfId="5571"/>
    <cellStyle name="Accent4 2 4 2" xfId="5572"/>
    <cellStyle name="Accent4 2 5" xfId="5573"/>
    <cellStyle name="Accent4 2 5 2" xfId="5574"/>
    <cellStyle name="Accent4 2 6" xfId="5575"/>
    <cellStyle name="Accent4 2 6 2" xfId="5576"/>
    <cellStyle name="Accent4 2 7" xfId="5577"/>
    <cellStyle name="Accent4 2 7 2" xfId="5578"/>
    <cellStyle name="Accent4 2 8" xfId="5579"/>
    <cellStyle name="Accent4 2 8 10" xfId="5580"/>
    <cellStyle name="Accent4 2 8 10 2" xfId="5581"/>
    <cellStyle name="Accent4 2 8 11" xfId="5582"/>
    <cellStyle name="Accent4 2 8 11 2" xfId="5583"/>
    <cellStyle name="Accent4 2 8 12" xfId="5584"/>
    <cellStyle name="Accent4 2 8 2" xfId="5585"/>
    <cellStyle name="Accent4 2 8 2 2" xfId="5586"/>
    <cellStyle name="Accent4 2 8 2 2 2" xfId="5587"/>
    <cellStyle name="Accent4 2 8 2 3" xfId="5588"/>
    <cellStyle name="Accent4 2 8 2 3 2" xfId="5589"/>
    <cellStyle name="Accent4 2 8 2 4" xfId="5590"/>
    <cellStyle name="Accent4 2 8 2 4 2" xfId="5591"/>
    <cellStyle name="Accent4 2 8 2 5" xfId="5592"/>
    <cellStyle name="Accent4 2 8 2 5 2" xfId="5593"/>
    <cellStyle name="Accent4 2 8 2 6" xfId="5594"/>
    <cellStyle name="Accent4 2 8 3" xfId="5595"/>
    <cellStyle name="Accent4 2 8 3 2" xfId="5596"/>
    <cellStyle name="Accent4 2 8 3 2 2" xfId="5597"/>
    <cellStyle name="Accent4 2 8 3 3" xfId="5598"/>
    <cellStyle name="Accent4 2 8 3 3 2" xfId="5599"/>
    <cellStyle name="Accent4 2 8 3 4" xfId="5600"/>
    <cellStyle name="Accent4 2 8 3 4 2" xfId="5601"/>
    <cellStyle name="Accent4 2 8 3 5" xfId="5602"/>
    <cellStyle name="Accent4 2 8 3 5 2" xfId="5603"/>
    <cellStyle name="Accent4 2 8 3 6" xfId="5604"/>
    <cellStyle name="Accent4 2 8 4" xfId="5605"/>
    <cellStyle name="Accent4 2 8 4 2" xfId="5606"/>
    <cellStyle name="Accent4 2 8 5" xfId="5607"/>
    <cellStyle name="Accent4 2 8 5 2" xfId="5608"/>
    <cellStyle name="Accent4 2 8 6" xfId="5609"/>
    <cellStyle name="Accent4 2 8 6 2" xfId="5610"/>
    <cellStyle name="Accent4 2 8 7" xfId="5611"/>
    <cellStyle name="Accent4 2 8 7 2" xfId="5612"/>
    <cellStyle name="Accent4 2 8 8" xfId="5613"/>
    <cellStyle name="Accent4 2 8 8 2" xfId="5614"/>
    <cellStyle name="Accent4 2 8 9" xfId="5615"/>
    <cellStyle name="Accent4 2 8 9 2" xfId="5616"/>
    <cellStyle name="Accent4 2 9" xfId="5617"/>
    <cellStyle name="Accent4 2 9 2" xfId="5618"/>
    <cellStyle name="Accent4 2 9 2 2" xfId="5619"/>
    <cellStyle name="Accent4 2 9 3" xfId="5620"/>
    <cellStyle name="Accent4 20" xfId="5621"/>
    <cellStyle name="Accent4 20 2" xfId="5622"/>
    <cellStyle name="Accent4 21" xfId="5623"/>
    <cellStyle name="Accent4 21 2" xfId="5624"/>
    <cellStyle name="Accent4 22" xfId="5625"/>
    <cellStyle name="Accent4 22 2" xfId="5626"/>
    <cellStyle name="Accent4 23" xfId="5627"/>
    <cellStyle name="Accent4 23 2" xfId="5628"/>
    <cellStyle name="Accent4 24" xfId="5629"/>
    <cellStyle name="Accent4 24 2" xfId="5630"/>
    <cellStyle name="Accent4 25" xfId="5631"/>
    <cellStyle name="Accent4 25 2" xfId="5632"/>
    <cellStyle name="Accent4 26" xfId="5633"/>
    <cellStyle name="Accent4 26 2" xfId="5634"/>
    <cellStyle name="Accent4 27" xfId="5635"/>
    <cellStyle name="Accent4 27 2" xfId="5636"/>
    <cellStyle name="Accent4 28" xfId="5637"/>
    <cellStyle name="Accent4 28 2" xfId="5638"/>
    <cellStyle name="Accent4 29" xfId="5639"/>
    <cellStyle name="Accent4 29 2" xfId="5640"/>
    <cellStyle name="Accent4 3" xfId="5641"/>
    <cellStyle name="Accent4 3 10" xfId="5642"/>
    <cellStyle name="Accent4 3 10 2" xfId="5643"/>
    <cellStyle name="Accent4 3 11" xfId="5644"/>
    <cellStyle name="Accent4 3 11 2" xfId="5645"/>
    <cellStyle name="Accent4 3 12" xfId="5646"/>
    <cellStyle name="Accent4 3 12 2" xfId="5647"/>
    <cellStyle name="Accent4 3 13" xfId="5648"/>
    <cellStyle name="Accent4 3 13 2" xfId="5649"/>
    <cellStyle name="Accent4 3 14" xfId="5650"/>
    <cellStyle name="Accent4 3 14 2" xfId="5651"/>
    <cellStyle name="Accent4 3 15" xfId="5652"/>
    <cellStyle name="Accent4 3 15 2" xfId="5653"/>
    <cellStyle name="Accent4 3 16" xfId="5654"/>
    <cellStyle name="Accent4 3 16 2" xfId="5655"/>
    <cellStyle name="Accent4 3 17" xfId="5656"/>
    <cellStyle name="Accent4 3 17 2" xfId="5657"/>
    <cellStyle name="Accent4 3 18" xfId="5658"/>
    <cellStyle name="Accent4 3 18 2" xfId="5659"/>
    <cellStyle name="Accent4 3 19" xfId="5660"/>
    <cellStyle name="Accent4 3 19 2" xfId="5661"/>
    <cellStyle name="Accent4 3 2" xfId="5662"/>
    <cellStyle name="Accent4 3 2 2" xfId="5663"/>
    <cellStyle name="Accent4 3 20" xfId="5664"/>
    <cellStyle name="Accent4 3 20 2" xfId="5665"/>
    <cellStyle name="Accent4 3 21" xfId="5666"/>
    <cellStyle name="Accent4 3 21 2" xfId="5667"/>
    <cellStyle name="Accent4 3 22" xfId="5668"/>
    <cellStyle name="Accent4 3 22 2" xfId="5669"/>
    <cellStyle name="Accent4 3 23" xfId="5670"/>
    <cellStyle name="Accent4 3 23 2" xfId="5671"/>
    <cellStyle name="Accent4 3 24" xfId="5672"/>
    <cellStyle name="Accent4 3 24 2" xfId="5673"/>
    <cellStyle name="Accent4 3 25" xfId="5674"/>
    <cellStyle name="Accent4 3 25 2" xfId="5675"/>
    <cellStyle name="Accent4 3 26" xfId="5676"/>
    <cellStyle name="Accent4 3 26 2" xfId="5677"/>
    <cellStyle name="Accent4 3 27" xfId="5678"/>
    <cellStyle name="Accent4 3 27 2" xfId="5679"/>
    <cellStyle name="Accent4 3 28" xfId="5680"/>
    <cellStyle name="Accent4 3 28 2" xfId="5681"/>
    <cellStyle name="Accent4 3 29" xfId="5682"/>
    <cellStyle name="Accent4 3 3" xfId="5683"/>
    <cellStyle name="Accent4 3 3 2" xfId="5684"/>
    <cellStyle name="Accent4 3 30" xfId="5685"/>
    <cellStyle name="Accent4 3 4" xfId="5686"/>
    <cellStyle name="Accent4 3 4 2" xfId="5687"/>
    <cellStyle name="Accent4 3 5" xfId="5688"/>
    <cellStyle name="Accent4 3 5 2" xfId="5689"/>
    <cellStyle name="Accent4 3 6" xfId="5690"/>
    <cellStyle name="Accent4 3 6 2" xfId="5691"/>
    <cellStyle name="Accent4 3 7" xfId="5692"/>
    <cellStyle name="Accent4 3 7 2" xfId="5693"/>
    <cellStyle name="Accent4 3 8" xfId="5694"/>
    <cellStyle name="Accent4 3 8 2" xfId="5695"/>
    <cellStyle name="Accent4 3 9" xfId="5696"/>
    <cellStyle name="Accent4 3 9 2" xfId="5697"/>
    <cellStyle name="Accent4 30" xfId="5698"/>
    <cellStyle name="Accent4 30 2" xfId="5699"/>
    <cellStyle name="Accent4 31" xfId="5700"/>
    <cellStyle name="Accent4 31 2" xfId="5701"/>
    <cellStyle name="Accent4 32" xfId="5702"/>
    <cellStyle name="Accent4 32 2" xfId="5703"/>
    <cellStyle name="Accent4 33" xfId="5704"/>
    <cellStyle name="Accent4 33 2" xfId="5705"/>
    <cellStyle name="Accent4 34" xfId="5706"/>
    <cellStyle name="Accent4 34 2" xfId="5707"/>
    <cellStyle name="Accent4 35" xfId="5708"/>
    <cellStyle name="Accent4 35 2" xfId="5709"/>
    <cellStyle name="Accent4 36" xfId="5710"/>
    <cellStyle name="Accent4 36 2" xfId="5711"/>
    <cellStyle name="Accent4 37" xfId="5712"/>
    <cellStyle name="Accent4 37 2" xfId="5713"/>
    <cellStyle name="Accent4 38" xfId="5714"/>
    <cellStyle name="Accent4 38 2" xfId="5715"/>
    <cellStyle name="Accent4 39" xfId="5716"/>
    <cellStyle name="Accent4 39 2" xfId="5717"/>
    <cellStyle name="Accent4 4" xfId="5718"/>
    <cellStyle name="Accent4 4 10" xfId="5719"/>
    <cellStyle name="Accent4 4 10 2" xfId="5720"/>
    <cellStyle name="Accent4 4 11" xfId="5721"/>
    <cellStyle name="Accent4 4 11 2" xfId="5722"/>
    <cellStyle name="Accent4 4 12" xfId="5723"/>
    <cellStyle name="Accent4 4 12 2" xfId="5724"/>
    <cellStyle name="Accent4 4 13" xfId="5725"/>
    <cellStyle name="Accent4 4 13 2" xfId="5726"/>
    <cellStyle name="Accent4 4 14" xfId="5727"/>
    <cellStyle name="Accent4 4 14 2" xfId="5728"/>
    <cellStyle name="Accent4 4 15" xfId="5729"/>
    <cellStyle name="Accent4 4 15 2" xfId="5730"/>
    <cellStyle name="Accent4 4 16" xfId="5731"/>
    <cellStyle name="Accent4 4 16 2" xfId="5732"/>
    <cellStyle name="Accent4 4 17" xfId="5733"/>
    <cellStyle name="Accent4 4 17 2" xfId="5734"/>
    <cellStyle name="Accent4 4 18" xfId="5735"/>
    <cellStyle name="Accent4 4 18 2" xfId="5736"/>
    <cellStyle name="Accent4 4 19" xfId="5737"/>
    <cellStyle name="Accent4 4 19 2" xfId="5738"/>
    <cellStyle name="Accent4 4 2" xfId="5739"/>
    <cellStyle name="Accent4 4 2 2" xfId="5740"/>
    <cellStyle name="Accent4 4 20" xfId="5741"/>
    <cellStyle name="Accent4 4 20 2" xfId="5742"/>
    <cellStyle name="Accent4 4 21" xfId="5743"/>
    <cellStyle name="Accent4 4 21 2" xfId="5744"/>
    <cellStyle name="Accent4 4 22" xfId="5745"/>
    <cellStyle name="Accent4 4 22 2" xfId="5746"/>
    <cellStyle name="Accent4 4 23" xfId="5747"/>
    <cellStyle name="Accent4 4 23 2" xfId="5748"/>
    <cellStyle name="Accent4 4 24" xfId="5749"/>
    <cellStyle name="Accent4 4 24 2" xfId="5750"/>
    <cellStyle name="Accent4 4 25" xfId="5751"/>
    <cellStyle name="Accent4 4 25 2" xfId="5752"/>
    <cellStyle name="Accent4 4 26" xfId="5753"/>
    <cellStyle name="Accent4 4 26 2" xfId="5754"/>
    <cellStyle name="Accent4 4 27" xfId="5755"/>
    <cellStyle name="Accent4 4 27 2" xfId="5756"/>
    <cellStyle name="Accent4 4 28" xfId="5757"/>
    <cellStyle name="Accent4 4 28 2" xfId="5758"/>
    <cellStyle name="Accent4 4 29" xfId="5759"/>
    <cellStyle name="Accent4 4 3" xfId="5760"/>
    <cellStyle name="Accent4 4 3 2" xfId="5761"/>
    <cellStyle name="Accent4 4 30" xfId="5762"/>
    <cellStyle name="Accent4 4 4" xfId="5763"/>
    <cellStyle name="Accent4 4 4 2" xfId="5764"/>
    <cellStyle name="Accent4 4 5" xfId="5765"/>
    <cellStyle name="Accent4 4 5 2" xfId="5766"/>
    <cellStyle name="Accent4 4 6" xfId="5767"/>
    <cellStyle name="Accent4 4 6 2" xfId="5768"/>
    <cellStyle name="Accent4 4 7" xfId="5769"/>
    <cellStyle name="Accent4 4 7 2" xfId="5770"/>
    <cellStyle name="Accent4 4 8" xfId="5771"/>
    <cellStyle name="Accent4 4 8 2" xfId="5772"/>
    <cellStyle name="Accent4 4 9" xfId="5773"/>
    <cellStyle name="Accent4 4 9 2" xfId="5774"/>
    <cellStyle name="Accent4 40" xfId="5775"/>
    <cellStyle name="Accent4 40 2" xfId="5776"/>
    <cellStyle name="Accent4 41" xfId="5777"/>
    <cellStyle name="Accent4 42" xfId="5778"/>
    <cellStyle name="Accent4 43" xfId="5779"/>
    <cellStyle name="Accent4 44" xfId="5780"/>
    <cellStyle name="Accent4 45" xfId="5781"/>
    <cellStyle name="Accent4 46" xfId="5782"/>
    <cellStyle name="Accent4 47" xfId="5783"/>
    <cellStyle name="Accent4 48" xfId="5784"/>
    <cellStyle name="Accent4 49" xfId="5785"/>
    <cellStyle name="Accent4 5" xfId="5786"/>
    <cellStyle name="Accent4 5 2" xfId="5787"/>
    <cellStyle name="Accent4 50" xfId="5788"/>
    <cellStyle name="Accent4 51" xfId="5789"/>
    <cellStyle name="Accent4 52" xfId="5790"/>
    <cellStyle name="Accent4 53" xfId="5791"/>
    <cellStyle name="Accent4 54" xfId="5792"/>
    <cellStyle name="Accent4 55" xfId="5793"/>
    <cellStyle name="Accent4 56" xfId="5794"/>
    <cellStyle name="Accent4 57" xfId="5795"/>
    <cellStyle name="Accent4 6" xfId="5796"/>
    <cellStyle name="Accent4 6 2" xfId="5797"/>
    <cellStyle name="Accent4 7" xfId="5798"/>
    <cellStyle name="Accent4 7 2" xfId="5799"/>
    <cellStyle name="Accent4 8" xfId="5800"/>
    <cellStyle name="Accent4 8 2" xfId="5801"/>
    <cellStyle name="Accent4 9" xfId="5802"/>
    <cellStyle name="Accent4 9 2" xfId="5803"/>
    <cellStyle name="Accent5" xfId="18415" builtinId="45" customBuiltin="1"/>
    <cellStyle name="Accent5 10" xfId="5804"/>
    <cellStyle name="Accent5 10 2" xfId="5805"/>
    <cellStyle name="Accent5 11" xfId="5806"/>
    <cellStyle name="Accent5 11 2" xfId="5807"/>
    <cellStyle name="Accent5 12" xfId="5808"/>
    <cellStyle name="Accent5 12 2" xfId="5809"/>
    <cellStyle name="Accent5 13" xfId="5810"/>
    <cellStyle name="Accent5 13 2" xfId="5811"/>
    <cellStyle name="Accent5 14" xfId="5812"/>
    <cellStyle name="Accent5 14 2" xfId="5813"/>
    <cellStyle name="Accent5 15" xfId="5814"/>
    <cellStyle name="Accent5 15 2" xfId="5815"/>
    <cellStyle name="Accent5 16" xfId="5816"/>
    <cellStyle name="Accent5 16 2" xfId="5817"/>
    <cellStyle name="Accent5 17" xfId="5818"/>
    <cellStyle name="Accent5 17 2" xfId="5819"/>
    <cellStyle name="Accent5 18" xfId="5820"/>
    <cellStyle name="Accent5 18 2" xfId="5821"/>
    <cellStyle name="Accent5 19" xfId="5822"/>
    <cellStyle name="Accent5 19 2" xfId="5823"/>
    <cellStyle name="Accent5 2" xfId="5824"/>
    <cellStyle name="Accent5 2 10" xfId="5825"/>
    <cellStyle name="Accent5 2 10 2" xfId="5826"/>
    <cellStyle name="Accent5 2 11" xfId="5827"/>
    <cellStyle name="Accent5 2 11 2" xfId="5828"/>
    <cellStyle name="Accent5 2 12" xfId="5829"/>
    <cellStyle name="Accent5 2 12 2" xfId="5830"/>
    <cellStyle name="Accent5 2 13" xfId="5831"/>
    <cellStyle name="Accent5 2 13 2" xfId="5832"/>
    <cellStyle name="Accent5 2 14" xfId="5833"/>
    <cellStyle name="Accent5 2 14 2" xfId="5834"/>
    <cellStyle name="Accent5 2 15" xfId="5835"/>
    <cellStyle name="Accent5 2 15 2" xfId="5836"/>
    <cellStyle name="Accent5 2 16" xfId="5837"/>
    <cellStyle name="Accent5 2 16 2" xfId="5838"/>
    <cellStyle name="Accent5 2 17" xfId="5839"/>
    <cellStyle name="Accent5 2 17 2" xfId="5840"/>
    <cellStyle name="Accent5 2 18" xfId="5841"/>
    <cellStyle name="Accent5 2 18 2" xfId="5842"/>
    <cellStyle name="Accent5 2 19" xfId="5843"/>
    <cellStyle name="Accent5 2 19 2" xfId="5844"/>
    <cellStyle name="Accent5 2 2" xfId="5845"/>
    <cellStyle name="Accent5 2 2 2" xfId="5846"/>
    <cellStyle name="Accent5 2 20" xfId="5847"/>
    <cellStyle name="Accent5 2 20 2" xfId="5848"/>
    <cellStyle name="Accent5 2 21" xfId="5849"/>
    <cellStyle name="Accent5 2 21 2" xfId="5850"/>
    <cellStyle name="Accent5 2 22" xfId="5851"/>
    <cellStyle name="Accent5 2 22 2" xfId="5852"/>
    <cellStyle name="Accent5 2 23" xfId="5853"/>
    <cellStyle name="Accent5 2 23 2" xfId="5854"/>
    <cellStyle name="Accent5 2 24" xfId="5855"/>
    <cellStyle name="Accent5 2 24 2" xfId="5856"/>
    <cellStyle name="Accent5 2 25" xfId="5857"/>
    <cellStyle name="Accent5 2 25 2" xfId="5858"/>
    <cellStyle name="Accent5 2 26" xfId="5859"/>
    <cellStyle name="Accent5 2 26 2" xfId="5860"/>
    <cellStyle name="Accent5 2 27" xfId="5861"/>
    <cellStyle name="Accent5 2 27 2" xfId="5862"/>
    <cellStyle name="Accent5 2 28" xfId="5863"/>
    <cellStyle name="Accent5 2 28 2" xfId="5864"/>
    <cellStyle name="Accent5 2 29" xfId="5865"/>
    <cellStyle name="Accent5 2 3" xfId="5866"/>
    <cellStyle name="Accent5 2 3 2" xfId="5867"/>
    <cellStyle name="Accent5 2 30" xfId="5868"/>
    <cellStyle name="Accent5 2 31" xfId="5869"/>
    <cellStyle name="Accent5 2 4" xfId="5870"/>
    <cellStyle name="Accent5 2 4 2" xfId="5871"/>
    <cellStyle name="Accent5 2 5" xfId="5872"/>
    <cellStyle name="Accent5 2 5 2" xfId="5873"/>
    <cellStyle name="Accent5 2 6" xfId="5874"/>
    <cellStyle name="Accent5 2 6 2" xfId="5875"/>
    <cellStyle name="Accent5 2 7" xfId="5876"/>
    <cellStyle name="Accent5 2 7 2" xfId="5877"/>
    <cellStyle name="Accent5 2 8" xfId="5878"/>
    <cellStyle name="Accent5 2 8 2" xfId="5879"/>
    <cellStyle name="Accent5 2 9" xfId="5880"/>
    <cellStyle name="Accent5 2 9 2" xfId="5881"/>
    <cellStyle name="Accent5 20" xfId="5882"/>
    <cellStyle name="Accent5 20 2" xfId="5883"/>
    <cellStyle name="Accent5 21" xfId="5884"/>
    <cellStyle name="Accent5 21 2" xfId="5885"/>
    <cellStyle name="Accent5 22" xfId="5886"/>
    <cellStyle name="Accent5 22 2" xfId="5887"/>
    <cellStyle name="Accent5 23" xfId="5888"/>
    <cellStyle name="Accent5 23 2" xfId="5889"/>
    <cellStyle name="Accent5 24" xfId="5890"/>
    <cellStyle name="Accent5 24 2" xfId="5891"/>
    <cellStyle name="Accent5 25" xfId="5892"/>
    <cellStyle name="Accent5 25 2" xfId="5893"/>
    <cellStyle name="Accent5 26" xfId="5894"/>
    <cellStyle name="Accent5 26 2" xfId="5895"/>
    <cellStyle name="Accent5 27" xfId="5896"/>
    <cellStyle name="Accent5 27 2" xfId="5897"/>
    <cellStyle name="Accent5 28" xfId="5898"/>
    <cellStyle name="Accent5 28 2" xfId="5899"/>
    <cellStyle name="Accent5 29" xfId="5900"/>
    <cellStyle name="Accent5 29 2" xfId="5901"/>
    <cellStyle name="Accent5 3" xfId="5902"/>
    <cellStyle name="Accent5 3 10" xfId="5903"/>
    <cellStyle name="Accent5 3 10 2" xfId="5904"/>
    <cellStyle name="Accent5 3 11" xfId="5905"/>
    <cellStyle name="Accent5 3 11 2" xfId="5906"/>
    <cellStyle name="Accent5 3 12" xfId="5907"/>
    <cellStyle name="Accent5 3 12 2" xfId="5908"/>
    <cellStyle name="Accent5 3 13" xfId="5909"/>
    <cellStyle name="Accent5 3 13 2" xfId="5910"/>
    <cellStyle name="Accent5 3 14" xfId="5911"/>
    <cellStyle name="Accent5 3 14 2" xfId="5912"/>
    <cellStyle name="Accent5 3 15" xfId="5913"/>
    <cellStyle name="Accent5 3 15 2" xfId="5914"/>
    <cellStyle name="Accent5 3 16" xfId="5915"/>
    <cellStyle name="Accent5 3 16 2" xfId="5916"/>
    <cellStyle name="Accent5 3 17" xfId="5917"/>
    <cellStyle name="Accent5 3 17 2" xfId="5918"/>
    <cellStyle name="Accent5 3 18" xfId="5919"/>
    <cellStyle name="Accent5 3 18 2" xfId="5920"/>
    <cellStyle name="Accent5 3 19" xfId="5921"/>
    <cellStyle name="Accent5 3 19 2" xfId="5922"/>
    <cellStyle name="Accent5 3 2" xfId="5923"/>
    <cellStyle name="Accent5 3 2 2" xfId="5924"/>
    <cellStyle name="Accent5 3 20" xfId="5925"/>
    <cellStyle name="Accent5 3 20 2" xfId="5926"/>
    <cellStyle name="Accent5 3 21" xfId="5927"/>
    <cellStyle name="Accent5 3 21 2" xfId="5928"/>
    <cellStyle name="Accent5 3 22" xfId="5929"/>
    <cellStyle name="Accent5 3 22 2" xfId="5930"/>
    <cellStyle name="Accent5 3 23" xfId="5931"/>
    <cellStyle name="Accent5 3 23 2" xfId="5932"/>
    <cellStyle name="Accent5 3 24" xfId="5933"/>
    <cellStyle name="Accent5 3 24 2" xfId="5934"/>
    <cellStyle name="Accent5 3 25" xfId="5935"/>
    <cellStyle name="Accent5 3 25 2" xfId="5936"/>
    <cellStyle name="Accent5 3 26" xfId="5937"/>
    <cellStyle name="Accent5 3 26 2" xfId="5938"/>
    <cellStyle name="Accent5 3 27" xfId="5939"/>
    <cellStyle name="Accent5 3 27 2" xfId="5940"/>
    <cellStyle name="Accent5 3 28" xfId="5941"/>
    <cellStyle name="Accent5 3 28 2" xfId="5942"/>
    <cellStyle name="Accent5 3 29" xfId="5943"/>
    <cellStyle name="Accent5 3 3" xfId="5944"/>
    <cellStyle name="Accent5 3 3 2" xfId="5945"/>
    <cellStyle name="Accent5 3 30" xfId="5946"/>
    <cellStyle name="Accent5 3 4" xfId="5947"/>
    <cellStyle name="Accent5 3 4 2" xfId="5948"/>
    <cellStyle name="Accent5 3 5" xfId="5949"/>
    <cellStyle name="Accent5 3 5 2" xfId="5950"/>
    <cellStyle name="Accent5 3 6" xfId="5951"/>
    <cellStyle name="Accent5 3 6 2" xfId="5952"/>
    <cellStyle name="Accent5 3 7" xfId="5953"/>
    <cellStyle name="Accent5 3 7 2" xfId="5954"/>
    <cellStyle name="Accent5 3 8" xfId="5955"/>
    <cellStyle name="Accent5 3 8 2" xfId="5956"/>
    <cellStyle name="Accent5 3 9" xfId="5957"/>
    <cellStyle name="Accent5 3 9 2" xfId="5958"/>
    <cellStyle name="Accent5 30" xfId="5959"/>
    <cellStyle name="Accent5 30 2" xfId="5960"/>
    <cellStyle name="Accent5 31" xfId="5961"/>
    <cellStyle name="Accent5 31 2" xfId="5962"/>
    <cellStyle name="Accent5 32" xfId="5963"/>
    <cellStyle name="Accent5 32 2" xfId="5964"/>
    <cellStyle name="Accent5 33" xfId="5965"/>
    <cellStyle name="Accent5 33 2" xfId="5966"/>
    <cellStyle name="Accent5 34" xfId="5967"/>
    <cellStyle name="Accent5 34 2" xfId="5968"/>
    <cellStyle name="Accent5 35" xfId="5969"/>
    <cellStyle name="Accent5 35 2" xfId="5970"/>
    <cellStyle name="Accent5 36" xfId="5971"/>
    <cellStyle name="Accent5 36 2" xfId="5972"/>
    <cellStyle name="Accent5 37" xfId="5973"/>
    <cellStyle name="Accent5 37 2" xfId="5974"/>
    <cellStyle name="Accent5 38" xfId="5975"/>
    <cellStyle name="Accent5 38 2" xfId="5976"/>
    <cellStyle name="Accent5 39" xfId="5977"/>
    <cellStyle name="Accent5 39 2" xfId="5978"/>
    <cellStyle name="Accent5 4" xfId="5979"/>
    <cellStyle name="Accent5 4 10" xfId="5980"/>
    <cellStyle name="Accent5 4 10 2" xfId="5981"/>
    <cellStyle name="Accent5 4 11" xfId="5982"/>
    <cellStyle name="Accent5 4 11 2" xfId="5983"/>
    <cellStyle name="Accent5 4 12" xfId="5984"/>
    <cellStyle name="Accent5 4 12 2" xfId="5985"/>
    <cellStyle name="Accent5 4 13" xfId="5986"/>
    <cellStyle name="Accent5 4 13 2" xfId="5987"/>
    <cellStyle name="Accent5 4 14" xfId="5988"/>
    <cellStyle name="Accent5 4 14 2" xfId="5989"/>
    <cellStyle name="Accent5 4 15" xfId="5990"/>
    <cellStyle name="Accent5 4 15 2" xfId="5991"/>
    <cellStyle name="Accent5 4 16" xfId="5992"/>
    <cellStyle name="Accent5 4 16 2" xfId="5993"/>
    <cellStyle name="Accent5 4 17" xfId="5994"/>
    <cellStyle name="Accent5 4 17 2" xfId="5995"/>
    <cellStyle name="Accent5 4 18" xfId="5996"/>
    <cellStyle name="Accent5 4 18 2" xfId="5997"/>
    <cellStyle name="Accent5 4 19" xfId="5998"/>
    <cellStyle name="Accent5 4 19 2" xfId="5999"/>
    <cellStyle name="Accent5 4 2" xfId="6000"/>
    <cellStyle name="Accent5 4 2 2" xfId="6001"/>
    <cellStyle name="Accent5 4 20" xfId="6002"/>
    <cellStyle name="Accent5 4 20 2" xfId="6003"/>
    <cellStyle name="Accent5 4 21" xfId="6004"/>
    <cellStyle name="Accent5 4 21 2" xfId="6005"/>
    <cellStyle name="Accent5 4 22" xfId="6006"/>
    <cellStyle name="Accent5 4 22 2" xfId="6007"/>
    <cellStyle name="Accent5 4 23" xfId="6008"/>
    <cellStyle name="Accent5 4 23 2" xfId="6009"/>
    <cellStyle name="Accent5 4 24" xfId="6010"/>
    <cellStyle name="Accent5 4 24 2" xfId="6011"/>
    <cellStyle name="Accent5 4 25" xfId="6012"/>
    <cellStyle name="Accent5 4 25 2" xfId="6013"/>
    <cellStyle name="Accent5 4 26" xfId="6014"/>
    <cellStyle name="Accent5 4 26 2" xfId="6015"/>
    <cellStyle name="Accent5 4 27" xfId="6016"/>
    <cellStyle name="Accent5 4 27 2" xfId="6017"/>
    <cellStyle name="Accent5 4 28" xfId="6018"/>
    <cellStyle name="Accent5 4 28 2" xfId="6019"/>
    <cellStyle name="Accent5 4 29" xfId="6020"/>
    <cellStyle name="Accent5 4 3" xfId="6021"/>
    <cellStyle name="Accent5 4 3 2" xfId="6022"/>
    <cellStyle name="Accent5 4 30" xfId="6023"/>
    <cellStyle name="Accent5 4 4" xfId="6024"/>
    <cellStyle name="Accent5 4 4 2" xfId="6025"/>
    <cellStyle name="Accent5 4 5" xfId="6026"/>
    <cellStyle name="Accent5 4 5 2" xfId="6027"/>
    <cellStyle name="Accent5 4 6" xfId="6028"/>
    <cellStyle name="Accent5 4 6 2" xfId="6029"/>
    <cellStyle name="Accent5 4 7" xfId="6030"/>
    <cellStyle name="Accent5 4 7 2" xfId="6031"/>
    <cellStyle name="Accent5 4 8" xfId="6032"/>
    <cellStyle name="Accent5 4 8 2" xfId="6033"/>
    <cellStyle name="Accent5 4 9" xfId="6034"/>
    <cellStyle name="Accent5 4 9 2" xfId="6035"/>
    <cellStyle name="Accent5 40" xfId="6036"/>
    <cellStyle name="Accent5 40 2" xfId="6037"/>
    <cellStyle name="Accent5 41" xfId="6038"/>
    <cellStyle name="Accent5 42" xfId="6039"/>
    <cellStyle name="Accent5 43" xfId="6040"/>
    <cellStyle name="Accent5 44" xfId="6041"/>
    <cellStyle name="Accent5 45" xfId="6042"/>
    <cellStyle name="Accent5 46" xfId="6043"/>
    <cellStyle name="Accent5 47" xfId="6044"/>
    <cellStyle name="Accent5 48" xfId="6045"/>
    <cellStyle name="Accent5 49" xfId="6046"/>
    <cellStyle name="Accent5 5" xfId="6047"/>
    <cellStyle name="Accent5 5 2" xfId="6048"/>
    <cellStyle name="Accent5 50" xfId="6049"/>
    <cellStyle name="Accent5 51" xfId="6050"/>
    <cellStyle name="Accent5 52" xfId="6051"/>
    <cellStyle name="Accent5 53" xfId="6052"/>
    <cellStyle name="Accent5 54" xfId="6053"/>
    <cellStyle name="Accent5 55" xfId="6054"/>
    <cellStyle name="Accent5 56" xfId="6055"/>
    <cellStyle name="Accent5 57" xfId="6056"/>
    <cellStyle name="Accent5 6" xfId="6057"/>
    <cellStyle name="Accent5 6 2" xfId="6058"/>
    <cellStyle name="Accent5 7" xfId="6059"/>
    <cellStyle name="Accent5 7 2" xfId="6060"/>
    <cellStyle name="Accent5 8" xfId="6061"/>
    <cellStyle name="Accent5 8 2" xfId="6062"/>
    <cellStyle name="Accent5 9" xfId="6063"/>
    <cellStyle name="Accent5 9 2" xfId="6064"/>
    <cellStyle name="Accent6" xfId="18419" builtinId="49" customBuiltin="1"/>
    <cellStyle name="Accent6 10" xfId="6065"/>
    <cellStyle name="Accent6 10 2" xfId="6066"/>
    <cellStyle name="Accent6 11" xfId="6067"/>
    <cellStyle name="Accent6 11 2" xfId="6068"/>
    <cellStyle name="Accent6 12" xfId="6069"/>
    <cellStyle name="Accent6 12 2" xfId="6070"/>
    <cellStyle name="Accent6 13" xfId="6071"/>
    <cellStyle name="Accent6 13 2" xfId="6072"/>
    <cellStyle name="Accent6 14" xfId="6073"/>
    <cellStyle name="Accent6 14 2" xfId="6074"/>
    <cellStyle name="Accent6 15" xfId="6075"/>
    <cellStyle name="Accent6 15 2" xfId="6076"/>
    <cellStyle name="Accent6 16" xfId="6077"/>
    <cellStyle name="Accent6 16 2" xfId="6078"/>
    <cellStyle name="Accent6 17" xfId="6079"/>
    <cellStyle name="Accent6 17 2" xfId="6080"/>
    <cellStyle name="Accent6 18" xfId="6081"/>
    <cellStyle name="Accent6 18 2" xfId="6082"/>
    <cellStyle name="Accent6 19" xfId="6083"/>
    <cellStyle name="Accent6 19 2" xfId="6084"/>
    <cellStyle name="Accent6 2" xfId="6085"/>
    <cellStyle name="Accent6 2 10" xfId="6086"/>
    <cellStyle name="Accent6 2 10 2" xfId="6087"/>
    <cellStyle name="Accent6 2 11" xfId="6088"/>
    <cellStyle name="Accent6 2 11 2" xfId="6089"/>
    <cellStyle name="Accent6 2 12" xfId="6090"/>
    <cellStyle name="Accent6 2 12 2" xfId="6091"/>
    <cellStyle name="Accent6 2 13" xfId="6092"/>
    <cellStyle name="Accent6 2 13 2" xfId="6093"/>
    <cellStyle name="Accent6 2 14" xfId="6094"/>
    <cellStyle name="Accent6 2 14 2" xfId="6095"/>
    <cellStyle name="Accent6 2 15" xfId="6096"/>
    <cellStyle name="Accent6 2 15 2" xfId="6097"/>
    <cellStyle name="Accent6 2 16" xfId="6098"/>
    <cellStyle name="Accent6 2 16 2" xfId="6099"/>
    <cellStyle name="Accent6 2 17" xfId="6100"/>
    <cellStyle name="Accent6 2 17 2" xfId="6101"/>
    <cellStyle name="Accent6 2 18" xfId="6102"/>
    <cellStyle name="Accent6 2 18 2" xfId="6103"/>
    <cellStyle name="Accent6 2 19" xfId="6104"/>
    <cellStyle name="Accent6 2 19 2" xfId="6105"/>
    <cellStyle name="Accent6 2 2" xfId="6106"/>
    <cellStyle name="Accent6 2 2 2" xfId="6107"/>
    <cellStyle name="Accent6 2 20" xfId="6108"/>
    <cellStyle name="Accent6 2 20 2" xfId="6109"/>
    <cellStyle name="Accent6 2 21" xfId="6110"/>
    <cellStyle name="Accent6 2 21 2" xfId="6111"/>
    <cellStyle name="Accent6 2 22" xfId="6112"/>
    <cellStyle name="Accent6 2 22 2" xfId="6113"/>
    <cellStyle name="Accent6 2 23" xfId="6114"/>
    <cellStyle name="Accent6 2 23 2" xfId="6115"/>
    <cellStyle name="Accent6 2 24" xfId="6116"/>
    <cellStyle name="Accent6 2 24 2" xfId="6117"/>
    <cellStyle name="Accent6 2 25" xfId="6118"/>
    <cellStyle name="Accent6 2 25 2" xfId="6119"/>
    <cellStyle name="Accent6 2 26" xfId="6120"/>
    <cellStyle name="Accent6 2 26 2" xfId="6121"/>
    <cellStyle name="Accent6 2 27" xfId="6122"/>
    <cellStyle name="Accent6 2 27 2" xfId="6123"/>
    <cellStyle name="Accent6 2 28" xfId="6124"/>
    <cellStyle name="Accent6 2 28 2" xfId="6125"/>
    <cellStyle name="Accent6 2 29" xfId="6126"/>
    <cellStyle name="Accent6 2 3" xfId="6127"/>
    <cellStyle name="Accent6 2 3 2" xfId="6128"/>
    <cellStyle name="Accent6 2 30" xfId="6129"/>
    <cellStyle name="Accent6 2 31" xfId="6130"/>
    <cellStyle name="Accent6 2 4" xfId="6131"/>
    <cellStyle name="Accent6 2 4 2" xfId="6132"/>
    <cellStyle name="Accent6 2 5" xfId="6133"/>
    <cellStyle name="Accent6 2 5 2" xfId="6134"/>
    <cellStyle name="Accent6 2 6" xfId="6135"/>
    <cellStyle name="Accent6 2 6 2" xfId="6136"/>
    <cellStyle name="Accent6 2 7" xfId="6137"/>
    <cellStyle name="Accent6 2 7 2" xfId="6138"/>
    <cellStyle name="Accent6 2 8" xfId="6139"/>
    <cellStyle name="Accent6 2 8 2" xfId="6140"/>
    <cellStyle name="Accent6 2 9" xfId="6141"/>
    <cellStyle name="Accent6 2 9 2" xfId="6142"/>
    <cellStyle name="Accent6 20" xfId="6143"/>
    <cellStyle name="Accent6 20 2" xfId="6144"/>
    <cellStyle name="Accent6 21" xfId="6145"/>
    <cellStyle name="Accent6 21 2" xfId="6146"/>
    <cellStyle name="Accent6 22" xfId="6147"/>
    <cellStyle name="Accent6 22 2" xfId="6148"/>
    <cellStyle name="Accent6 23" xfId="6149"/>
    <cellStyle name="Accent6 23 2" xfId="6150"/>
    <cellStyle name="Accent6 24" xfId="6151"/>
    <cellStyle name="Accent6 24 2" xfId="6152"/>
    <cellStyle name="Accent6 25" xfId="6153"/>
    <cellStyle name="Accent6 25 2" xfId="6154"/>
    <cellStyle name="Accent6 26" xfId="6155"/>
    <cellStyle name="Accent6 26 2" xfId="6156"/>
    <cellStyle name="Accent6 27" xfId="6157"/>
    <cellStyle name="Accent6 27 2" xfId="6158"/>
    <cellStyle name="Accent6 28" xfId="6159"/>
    <cellStyle name="Accent6 28 2" xfId="6160"/>
    <cellStyle name="Accent6 29" xfId="6161"/>
    <cellStyle name="Accent6 29 2" xfId="6162"/>
    <cellStyle name="Accent6 3" xfId="6163"/>
    <cellStyle name="Accent6 3 10" xfId="6164"/>
    <cellStyle name="Accent6 3 10 2" xfId="6165"/>
    <cellStyle name="Accent6 3 11" xfId="6166"/>
    <cellStyle name="Accent6 3 11 2" xfId="6167"/>
    <cellStyle name="Accent6 3 12" xfId="6168"/>
    <cellStyle name="Accent6 3 12 2" xfId="6169"/>
    <cellStyle name="Accent6 3 13" xfId="6170"/>
    <cellStyle name="Accent6 3 13 2" xfId="6171"/>
    <cellStyle name="Accent6 3 14" xfId="6172"/>
    <cellStyle name="Accent6 3 14 2" xfId="6173"/>
    <cellStyle name="Accent6 3 15" xfId="6174"/>
    <cellStyle name="Accent6 3 15 2" xfId="6175"/>
    <cellStyle name="Accent6 3 16" xfId="6176"/>
    <cellStyle name="Accent6 3 16 2" xfId="6177"/>
    <cellStyle name="Accent6 3 17" xfId="6178"/>
    <cellStyle name="Accent6 3 17 2" xfId="6179"/>
    <cellStyle name="Accent6 3 18" xfId="6180"/>
    <cellStyle name="Accent6 3 18 2" xfId="6181"/>
    <cellStyle name="Accent6 3 19" xfId="6182"/>
    <cellStyle name="Accent6 3 19 2" xfId="6183"/>
    <cellStyle name="Accent6 3 2" xfId="6184"/>
    <cellStyle name="Accent6 3 2 2" xfId="6185"/>
    <cellStyle name="Accent6 3 20" xfId="6186"/>
    <cellStyle name="Accent6 3 20 2" xfId="6187"/>
    <cellStyle name="Accent6 3 21" xfId="6188"/>
    <cellStyle name="Accent6 3 21 2" xfId="6189"/>
    <cellStyle name="Accent6 3 22" xfId="6190"/>
    <cellStyle name="Accent6 3 22 2" xfId="6191"/>
    <cellStyle name="Accent6 3 23" xfId="6192"/>
    <cellStyle name="Accent6 3 23 2" xfId="6193"/>
    <cellStyle name="Accent6 3 24" xfId="6194"/>
    <cellStyle name="Accent6 3 24 2" xfId="6195"/>
    <cellStyle name="Accent6 3 25" xfId="6196"/>
    <cellStyle name="Accent6 3 25 2" xfId="6197"/>
    <cellStyle name="Accent6 3 26" xfId="6198"/>
    <cellStyle name="Accent6 3 26 2" xfId="6199"/>
    <cellStyle name="Accent6 3 27" xfId="6200"/>
    <cellStyle name="Accent6 3 27 2" xfId="6201"/>
    <cellStyle name="Accent6 3 28" xfId="6202"/>
    <cellStyle name="Accent6 3 28 2" xfId="6203"/>
    <cellStyle name="Accent6 3 29" xfId="6204"/>
    <cellStyle name="Accent6 3 3" xfId="6205"/>
    <cellStyle name="Accent6 3 3 2" xfId="6206"/>
    <cellStyle name="Accent6 3 30" xfId="6207"/>
    <cellStyle name="Accent6 3 4" xfId="6208"/>
    <cellStyle name="Accent6 3 4 2" xfId="6209"/>
    <cellStyle name="Accent6 3 5" xfId="6210"/>
    <cellStyle name="Accent6 3 5 2" xfId="6211"/>
    <cellStyle name="Accent6 3 6" xfId="6212"/>
    <cellStyle name="Accent6 3 6 2" xfId="6213"/>
    <cellStyle name="Accent6 3 7" xfId="6214"/>
    <cellStyle name="Accent6 3 7 2" xfId="6215"/>
    <cellStyle name="Accent6 3 8" xfId="6216"/>
    <cellStyle name="Accent6 3 8 2" xfId="6217"/>
    <cellStyle name="Accent6 3 9" xfId="6218"/>
    <cellStyle name="Accent6 3 9 2" xfId="6219"/>
    <cellStyle name="Accent6 30" xfId="6220"/>
    <cellStyle name="Accent6 30 2" xfId="6221"/>
    <cellStyle name="Accent6 31" xfId="6222"/>
    <cellStyle name="Accent6 31 2" xfId="6223"/>
    <cellStyle name="Accent6 32" xfId="6224"/>
    <cellStyle name="Accent6 32 2" xfId="6225"/>
    <cellStyle name="Accent6 33" xfId="6226"/>
    <cellStyle name="Accent6 33 2" xfId="6227"/>
    <cellStyle name="Accent6 34" xfId="6228"/>
    <cellStyle name="Accent6 34 2" xfId="6229"/>
    <cellStyle name="Accent6 35" xfId="6230"/>
    <cellStyle name="Accent6 35 2" xfId="6231"/>
    <cellStyle name="Accent6 36" xfId="6232"/>
    <cellStyle name="Accent6 36 2" xfId="6233"/>
    <cellStyle name="Accent6 37" xfId="6234"/>
    <cellStyle name="Accent6 37 2" xfId="6235"/>
    <cellStyle name="Accent6 38" xfId="6236"/>
    <cellStyle name="Accent6 38 2" xfId="6237"/>
    <cellStyle name="Accent6 39" xfId="6238"/>
    <cellStyle name="Accent6 39 2" xfId="6239"/>
    <cellStyle name="Accent6 4" xfId="6240"/>
    <cellStyle name="Accent6 4 10" xfId="6241"/>
    <cellStyle name="Accent6 4 10 2" xfId="6242"/>
    <cellStyle name="Accent6 4 11" xfId="6243"/>
    <cellStyle name="Accent6 4 11 2" xfId="6244"/>
    <cellStyle name="Accent6 4 12" xfId="6245"/>
    <cellStyle name="Accent6 4 12 2" xfId="6246"/>
    <cellStyle name="Accent6 4 13" xfId="6247"/>
    <cellStyle name="Accent6 4 13 2" xfId="6248"/>
    <cellStyle name="Accent6 4 14" xfId="6249"/>
    <cellStyle name="Accent6 4 14 2" xfId="6250"/>
    <cellStyle name="Accent6 4 15" xfId="6251"/>
    <cellStyle name="Accent6 4 15 2" xfId="6252"/>
    <cellStyle name="Accent6 4 16" xfId="6253"/>
    <cellStyle name="Accent6 4 16 2" xfId="6254"/>
    <cellStyle name="Accent6 4 17" xfId="6255"/>
    <cellStyle name="Accent6 4 17 2" xfId="6256"/>
    <cellStyle name="Accent6 4 18" xfId="6257"/>
    <cellStyle name="Accent6 4 18 2" xfId="6258"/>
    <cellStyle name="Accent6 4 19" xfId="6259"/>
    <cellStyle name="Accent6 4 19 2" xfId="6260"/>
    <cellStyle name="Accent6 4 2" xfId="6261"/>
    <cellStyle name="Accent6 4 2 2" xfId="6262"/>
    <cellStyle name="Accent6 4 20" xfId="6263"/>
    <cellStyle name="Accent6 4 20 2" xfId="6264"/>
    <cellStyle name="Accent6 4 21" xfId="6265"/>
    <cellStyle name="Accent6 4 21 2" xfId="6266"/>
    <cellStyle name="Accent6 4 22" xfId="6267"/>
    <cellStyle name="Accent6 4 22 2" xfId="6268"/>
    <cellStyle name="Accent6 4 23" xfId="6269"/>
    <cellStyle name="Accent6 4 23 2" xfId="6270"/>
    <cellStyle name="Accent6 4 24" xfId="6271"/>
    <cellStyle name="Accent6 4 24 2" xfId="6272"/>
    <cellStyle name="Accent6 4 25" xfId="6273"/>
    <cellStyle name="Accent6 4 25 2" xfId="6274"/>
    <cellStyle name="Accent6 4 26" xfId="6275"/>
    <cellStyle name="Accent6 4 26 2" xfId="6276"/>
    <cellStyle name="Accent6 4 27" xfId="6277"/>
    <cellStyle name="Accent6 4 27 2" xfId="6278"/>
    <cellStyle name="Accent6 4 28" xfId="6279"/>
    <cellStyle name="Accent6 4 28 2" xfId="6280"/>
    <cellStyle name="Accent6 4 29" xfId="6281"/>
    <cellStyle name="Accent6 4 3" xfId="6282"/>
    <cellStyle name="Accent6 4 3 2" xfId="6283"/>
    <cellStyle name="Accent6 4 30" xfId="6284"/>
    <cellStyle name="Accent6 4 4" xfId="6285"/>
    <cellStyle name="Accent6 4 4 2" xfId="6286"/>
    <cellStyle name="Accent6 4 5" xfId="6287"/>
    <cellStyle name="Accent6 4 5 2" xfId="6288"/>
    <cellStyle name="Accent6 4 6" xfId="6289"/>
    <cellStyle name="Accent6 4 6 2" xfId="6290"/>
    <cellStyle name="Accent6 4 7" xfId="6291"/>
    <cellStyle name="Accent6 4 7 2" xfId="6292"/>
    <cellStyle name="Accent6 4 8" xfId="6293"/>
    <cellStyle name="Accent6 4 8 2" xfId="6294"/>
    <cellStyle name="Accent6 4 9" xfId="6295"/>
    <cellStyle name="Accent6 4 9 2" xfId="6296"/>
    <cellStyle name="Accent6 40" xfId="6297"/>
    <cellStyle name="Accent6 40 2" xfId="6298"/>
    <cellStyle name="Accent6 41" xfId="6299"/>
    <cellStyle name="Accent6 42" xfId="6300"/>
    <cellStyle name="Accent6 43" xfId="6301"/>
    <cellStyle name="Accent6 44" xfId="6302"/>
    <cellStyle name="Accent6 45" xfId="6303"/>
    <cellStyle name="Accent6 46" xfId="6304"/>
    <cellStyle name="Accent6 47" xfId="6305"/>
    <cellStyle name="Accent6 48" xfId="6306"/>
    <cellStyle name="Accent6 49" xfId="6307"/>
    <cellStyle name="Accent6 5" xfId="6308"/>
    <cellStyle name="Accent6 5 2" xfId="6309"/>
    <cellStyle name="Accent6 50" xfId="6310"/>
    <cellStyle name="Accent6 51" xfId="6311"/>
    <cellStyle name="Accent6 52" xfId="6312"/>
    <cellStyle name="Accent6 53" xfId="6313"/>
    <cellStyle name="Accent6 54" xfId="6314"/>
    <cellStyle name="Accent6 55" xfId="6315"/>
    <cellStyle name="Accent6 56" xfId="6316"/>
    <cellStyle name="Accent6 57" xfId="6317"/>
    <cellStyle name="Accent6 6" xfId="6318"/>
    <cellStyle name="Accent6 6 2" xfId="6319"/>
    <cellStyle name="Accent6 7" xfId="6320"/>
    <cellStyle name="Accent6 7 2" xfId="6321"/>
    <cellStyle name="Accent6 8" xfId="6322"/>
    <cellStyle name="Accent6 8 2" xfId="6323"/>
    <cellStyle name="Accent6 9" xfId="6324"/>
    <cellStyle name="Accent6 9 2" xfId="6325"/>
    <cellStyle name="Bad" xfId="8" builtinId="27" customBuiltin="1"/>
    <cellStyle name="Bad 10" xfId="6326"/>
    <cellStyle name="Bad 10 2" xfId="6327"/>
    <cellStyle name="Bad 11" xfId="6328"/>
    <cellStyle name="Bad 11 2" xfId="6329"/>
    <cellStyle name="Bad 12" xfId="6330"/>
    <cellStyle name="Bad 12 2" xfId="6331"/>
    <cellStyle name="Bad 13" xfId="6332"/>
    <cellStyle name="Bad 13 2" xfId="6333"/>
    <cellStyle name="Bad 14" xfId="6334"/>
    <cellStyle name="Bad 14 2" xfId="6335"/>
    <cellStyle name="Bad 15" xfId="6336"/>
    <cellStyle name="Bad 15 2" xfId="6337"/>
    <cellStyle name="Bad 16" xfId="6338"/>
    <cellStyle name="Bad 16 2" xfId="6339"/>
    <cellStyle name="Bad 17" xfId="6340"/>
    <cellStyle name="Bad 17 2" xfId="6341"/>
    <cellStyle name="Bad 18" xfId="6342"/>
    <cellStyle name="Bad 18 2" xfId="6343"/>
    <cellStyle name="Bad 19" xfId="6344"/>
    <cellStyle name="Bad 19 2" xfId="6345"/>
    <cellStyle name="Bad 2" xfId="6346"/>
    <cellStyle name="Bad 2 10" xfId="6347"/>
    <cellStyle name="Bad 2 10 2" xfId="6348"/>
    <cellStyle name="Bad 2 11" xfId="6349"/>
    <cellStyle name="Bad 2 11 2" xfId="6350"/>
    <cellStyle name="Bad 2 12" xfId="6351"/>
    <cellStyle name="Bad 2 12 2" xfId="6352"/>
    <cellStyle name="Bad 2 13" xfId="6353"/>
    <cellStyle name="Bad 2 13 2" xfId="6354"/>
    <cellStyle name="Bad 2 14" xfId="6355"/>
    <cellStyle name="Bad 2 14 2" xfId="6356"/>
    <cellStyle name="Bad 2 15" xfId="6357"/>
    <cellStyle name="Bad 2 15 2" xfId="6358"/>
    <cellStyle name="Bad 2 16" xfId="6359"/>
    <cellStyle name="Bad 2 16 2" xfId="6360"/>
    <cellStyle name="Bad 2 17" xfId="6361"/>
    <cellStyle name="Bad 2 17 2" xfId="6362"/>
    <cellStyle name="Bad 2 18" xfId="6363"/>
    <cellStyle name="Bad 2 18 2" xfId="6364"/>
    <cellStyle name="Bad 2 19" xfId="6365"/>
    <cellStyle name="Bad 2 19 2" xfId="6366"/>
    <cellStyle name="Bad 2 2" xfId="6367"/>
    <cellStyle name="Bad 2 2 2" xfId="6368"/>
    <cellStyle name="Bad 2 20" xfId="6369"/>
    <cellStyle name="Bad 2 20 2" xfId="6370"/>
    <cellStyle name="Bad 2 21" xfId="6371"/>
    <cellStyle name="Bad 2 21 2" xfId="6372"/>
    <cellStyle name="Bad 2 22" xfId="6373"/>
    <cellStyle name="Bad 2 22 2" xfId="6374"/>
    <cellStyle name="Bad 2 23" xfId="6375"/>
    <cellStyle name="Bad 2 23 2" xfId="6376"/>
    <cellStyle name="Bad 2 24" xfId="6377"/>
    <cellStyle name="Bad 2 24 2" xfId="6378"/>
    <cellStyle name="Bad 2 25" xfId="6379"/>
    <cellStyle name="Bad 2 25 2" xfId="6380"/>
    <cellStyle name="Bad 2 26" xfId="6381"/>
    <cellStyle name="Bad 2 26 2" xfId="6382"/>
    <cellStyle name="Bad 2 27" xfId="6383"/>
    <cellStyle name="Bad 2 27 2" xfId="6384"/>
    <cellStyle name="Bad 2 28" xfId="6385"/>
    <cellStyle name="Bad 2 28 2" xfId="6386"/>
    <cellStyle name="Bad 2 29" xfId="6387"/>
    <cellStyle name="Bad 2 3" xfId="6388"/>
    <cellStyle name="Bad 2 3 2" xfId="6389"/>
    <cellStyle name="Bad 2 30" xfId="6390"/>
    <cellStyle name="Bad 2 31" xfId="6391"/>
    <cellStyle name="Bad 2 4" xfId="6392"/>
    <cellStyle name="Bad 2 4 2" xfId="6393"/>
    <cellStyle name="Bad 2 5" xfId="6394"/>
    <cellStyle name="Bad 2 5 2" xfId="6395"/>
    <cellStyle name="Bad 2 6" xfId="6396"/>
    <cellStyle name="Bad 2 6 2" xfId="6397"/>
    <cellStyle name="Bad 2 7" xfId="6398"/>
    <cellStyle name="Bad 2 7 2" xfId="6399"/>
    <cellStyle name="Bad 2 8" xfId="6400"/>
    <cellStyle name="Bad 2 8 2" xfId="6401"/>
    <cellStyle name="Bad 2 9" xfId="6402"/>
    <cellStyle name="Bad 2 9 2" xfId="6403"/>
    <cellStyle name="Bad 20" xfId="6404"/>
    <cellStyle name="Bad 20 2" xfId="6405"/>
    <cellStyle name="Bad 21" xfId="6406"/>
    <cellStyle name="Bad 21 2" xfId="6407"/>
    <cellStyle name="Bad 22" xfId="6408"/>
    <cellStyle name="Bad 22 2" xfId="6409"/>
    <cellStyle name="Bad 23" xfId="6410"/>
    <cellStyle name="Bad 23 2" xfId="6411"/>
    <cellStyle name="Bad 24" xfId="6412"/>
    <cellStyle name="Bad 24 2" xfId="6413"/>
    <cellStyle name="Bad 25" xfId="6414"/>
    <cellStyle name="Bad 25 2" xfId="6415"/>
    <cellStyle name="Bad 26" xfId="6416"/>
    <cellStyle name="Bad 26 2" xfId="6417"/>
    <cellStyle name="Bad 27" xfId="6418"/>
    <cellStyle name="Bad 27 2" xfId="6419"/>
    <cellStyle name="Bad 28" xfId="6420"/>
    <cellStyle name="Bad 28 2" xfId="6421"/>
    <cellStyle name="Bad 29" xfId="6422"/>
    <cellStyle name="Bad 29 2" xfId="6423"/>
    <cellStyle name="Bad 3" xfId="6424"/>
    <cellStyle name="Bad 3 10" xfId="6425"/>
    <cellStyle name="Bad 3 10 2" xfId="6426"/>
    <cellStyle name="Bad 3 11" xfId="6427"/>
    <cellStyle name="Bad 3 11 2" xfId="6428"/>
    <cellStyle name="Bad 3 12" xfId="6429"/>
    <cellStyle name="Bad 3 12 2" xfId="6430"/>
    <cellStyle name="Bad 3 13" xfId="6431"/>
    <cellStyle name="Bad 3 13 2" xfId="6432"/>
    <cellStyle name="Bad 3 14" xfId="6433"/>
    <cellStyle name="Bad 3 14 2" xfId="6434"/>
    <cellStyle name="Bad 3 15" xfId="6435"/>
    <cellStyle name="Bad 3 15 2" xfId="6436"/>
    <cellStyle name="Bad 3 16" xfId="6437"/>
    <cellStyle name="Bad 3 16 2" xfId="6438"/>
    <cellStyle name="Bad 3 17" xfId="6439"/>
    <cellStyle name="Bad 3 17 2" xfId="6440"/>
    <cellStyle name="Bad 3 18" xfId="6441"/>
    <cellStyle name="Bad 3 18 2" xfId="6442"/>
    <cellStyle name="Bad 3 19" xfId="6443"/>
    <cellStyle name="Bad 3 19 2" xfId="6444"/>
    <cellStyle name="Bad 3 2" xfId="6445"/>
    <cellStyle name="Bad 3 2 2" xfId="6446"/>
    <cellStyle name="Bad 3 20" xfId="6447"/>
    <cellStyle name="Bad 3 20 2" xfId="6448"/>
    <cellStyle name="Bad 3 21" xfId="6449"/>
    <cellStyle name="Bad 3 21 2" xfId="6450"/>
    <cellStyle name="Bad 3 22" xfId="6451"/>
    <cellStyle name="Bad 3 22 2" xfId="6452"/>
    <cellStyle name="Bad 3 23" xfId="6453"/>
    <cellStyle name="Bad 3 23 2" xfId="6454"/>
    <cellStyle name="Bad 3 24" xfId="6455"/>
    <cellStyle name="Bad 3 24 2" xfId="6456"/>
    <cellStyle name="Bad 3 25" xfId="6457"/>
    <cellStyle name="Bad 3 25 2" xfId="6458"/>
    <cellStyle name="Bad 3 26" xfId="6459"/>
    <cellStyle name="Bad 3 26 2" xfId="6460"/>
    <cellStyle name="Bad 3 27" xfId="6461"/>
    <cellStyle name="Bad 3 27 2" xfId="6462"/>
    <cellStyle name="Bad 3 28" xfId="6463"/>
    <cellStyle name="Bad 3 28 2" xfId="6464"/>
    <cellStyle name="Bad 3 29" xfId="6465"/>
    <cellStyle name="Bad 3 3" xfId="6466"/>
    <cellStyle name="Bad 3 3 2" xfId="6467"/>
    <cellStyle name="Bad 3 30" xfId="6468"/>
    <cellStyle name="Bad 3 4" xfId="6469"/>
    <cellStyle name="Bad 3 4 2" xfId="6470"/>
    <cellStyle name="Bad 3 5" xfId="6471"/>
    <cellStyle name="Bad 3 5 2" xfId="6472"/>
    <cellStyle name="Bad 3 6" xfId="6473"/>
    <cellStyle name="Bad 3 6 2" xfId="6474"/>
    <cellStyle name="Bad 3 7" xfId="6475"/>
    <cellStyle name="Bad 3 7 2" xfId="6476"/>
    <cellStyle name="Bad 3 8" xfId="6477"/>
    <cellStyle name="Bad 3 8 2" xfId="6478"/>
    <cellStyle name="Bad 3 9" xfId="6479"/>
    <cellStyle name="Bad 3 9 2" xfId="6480"/>
    <cellStyle name="Bad 30" xfId="6481"/>
    <cellStyle name="Bad 30 2" xfId="6482"/>
    <cellStyle name="Bad 31" xfId="6483"/>
    <cellStyle name="Bad 31 2" xfId="6484"/>
    <cellStyle name="Bad 32" xfId="6485"/>
    <cellStyle name="Bad 32 2" xfId="6486"/>
    <cellStyle name="Bad 33" xfId="6487"/>
    <cellStyle name="Bad 33 2" xfId="6488"/>
    <cellStyle name="Bad 34" xfId="6489"/>
    <cellStyle name="Bad 34 2" xfId="6490"/>
    <cellStyle name="Bad 35" xfId="6491"/>
    <cellStyle name="Bad 35 2" xfId="6492"/>
    <cellStyle name="Bad 36" xfId="6493"/>
    <cellStyle name="Bad 36 2" xfId="6494"/>
    <cellStyle name="Bad 37" xfId="6495"/>
    <cellStyle name="Bad 37 2" xfId="6496"/>
    <cellStyle name="Bad 38" xfId="6497"/>
    <cellStyle name="Bad 38 2" xfId="6498"/>
    <cellStyle name="Bad 39" xfId="6499"/>
    <cellStyle name="Bad 39 2" xfId="6500"/>
    <cellStyle name="Bad 4" xfId="6501"/>
    <cellStyle name="Bad 4 10" xfId="6502"/>
    <cellStyle name="Bad 4 10 2" xfId="6503"/>
    <cellStyle name="Bad 4 11" xfId="6504"/>
    <cellStyle name="Bad 4 11 2" xfId="6505"/>
    <cellStyle name="Bad 4 12" xfId="6506"/>
    <cellStyle name="Bad 4 12 2" xfId="6507"/>
    <cellStyle name="Bad 4 13" xfId="6508"/>
    <cellStyle name="Bad 4 13 2" xfId="6509"/>
    <cellStyle name="Bad 4 14" xfId="6510"/>
    <cellStyle name="Bad 4 14 2" xfId="6511"/>
    <cellStyle name="Bad 4 15" xfId="6512"/>
    <cellStyle name="Bad 4 15 2" xfId="6513"/>
    <cellStyle name="Bad 4 16" xfId="6514"/>
    <cellStyle name="Bad 4 16 2" xfId="6515"/>
    <cellStyle name="Bad 4 17" xfId="6516"/>
    <cellStyle name="Bad 4 17 2" xfId="6517"/>
    <cellStyle name="Bad 4 18" xfId="6518"/>
    <cellStyle name="Bad 4 18 2" xfId="6519"/>
    <cellStyle name="Bad 4 19" xfId="6520"/>
    <cellStyle name="Bad 4 19 2" xfId="6521"/>
    <cellStyle name="Bad 4 2" xfId="6522"/>
    <cellStyle name="Bad 4 2 2" xfId="6523"/>
    <cellStyle name="Bad 4 20" xfId="6524"/>
    <cellStyle name="Bad 4 20 2" xfId="6525"/>
    <cellStyle name="Bad 4 21" xfId="6526"/>
    <cellStyle name="Bad 4 21 2" xfId="6527"/>
    <cellStyle name="Bad 4 22" xfId="6528"/>
    <cellStyle name="Bad 4 22 2" xfId="6529"/>
    <cellStyle name="Bad 4 23" xfId="6530"/>
    <cellStyle name="Bad 4 23 2" xfId="6531"/>
    <cellStyle name="Bad 4 24" xfId="6532"/>
    <cellStyle name="Bad 4 24 2" xfId="6533"/>
    <cellStyle name="Bad 4 25" xfId="6534"/>
    <cellStyle name="Bad 4 25 2" xfId="6535"/>
    <cellStyle name="Bad 4 26" xfId="6536"/>
    <cellStyle name="Bad 4 26 2" xfId="6537"/>
    <cellStyle name="Bad 4 27" xfId="6538"/>
    <cellStyle name="Bad 4 27 2" xfId="6539"/>
    <cellStyle name="Bad 4 28" xfId="6540"/>
    <cellStyle name="Bad 4 28 2" xfId="6541"/>
    <cellStyle name="Bad 4 29" xfId="6542"/>
    <cellStyle name="Bad 4 3" xfId="6543"/>
    <cellStyle name="Bad 4 3 2" xfId="6544"/>
    <cellStyle name="Bad 4 30" xfId="6545"/>
    <cellStyle name="Bad 4 4" xfId="6546"/>
    <cellStyle name="Bad 4 4 2" xfId="6547"/>
    <cellStyle name="Bad 4 5" xfId="6548"/>
    <cellStyle name="Bad 4 5 2" xfId="6549"/>
    <cellStyle name="Bad 4 6" xfId="6550"/>
    <cellStyle name="Bad 4 6 2" xfId="6551"/>
    <cellStyle name="Bad 4 7" xfId="6552"/>
    <cellStyle name="Bad 4 7 2" xfId="6553"/>
    <cellStyle name="Bad 4 8" xfId="6554"/>
    <cellStyle name="Bad 4 8 2" xfId="6555"/>
    <cellStyle name="Bad 4 9" xfId="6556"/>
    <cellStyle name="Bad 4 9 2" xfId="6557"/>
    <cellStyle name="Bad 40" xfId="6558"/>
    <cellStyle name="Bad 40 2" xfId="6559"/>
    <cellStyle name="Bad 41" xfId="6560"/>
    <cellStyle name="Bad 42" xfId="6561"/>
    <cellStyle name="Bad 43" xfId="6562"/>
    <cellStyle name="Bad 44" xfId="6563"/>
    <cellStyle name="Bad 45" xfId="6564"/>
    <cellStyle name="Bad 46" xfId="6565"/>
    <cellStyle name="Bad 47" xfId="6566"/>
    <cellStyle name="Bad 48" xfId="6567"/>
    <cellStyle name="Bad 49" xfId="6568"/>
    <cellStyle name="Bad 5" xfId="6569"/>
    <cellStyle name="Bad 5 2" xfId="6570"/>
    <cellStyle name="Bad 50" xfId="6571"/>
    <cellStyle name="Bad 51" xfId="6572"/>
    <cellStyle name="Bad 52" xfId="6573"/>
    <cellStyle name="Bad 53" xfId="6574"/>
    <cellStyle name="Bad 54" xfId="6575"/>
    <cellStyle name="Bad 55" xfId="6576"/>
    <cellStyle name="Bad 56" xfId="6577"/>
    <cellStyle name="Bad 57" xfId="6578"/>
    <cellStyle name="Bad 58" xfId="18424"/>
    <cellStyle name="Bad 6" xfId="6579"/>
    <cellStyle name="Bad 6 2" xfId="6580"/>
    <cellStyle name="Bad 7" xfId="6581"/>
    <cellStyle name="Bad 7 2" xfId="6582"/>
    <cellStyle name="Bad 8" xfId="6583"/>
    <cellStyle name="Bad 8 2" xfId="6584"/>
    <cellStyle name="Bad 9" xfId="6585"/>
    <cellStyle name="Bad 9 2" xfId="6586"/>
    <cellStyle name="Calculation" xfId="13" builtinId="22" customBuiltin="1"/>
    <cellStyle name="Calculation 10" xfId="6587"/>
    <cellStyle name="Calculation 10 2" xfId="6588"/>
    <cellStyle name="Calculation 11" xfId="6589"/>
    <cellStyle name="Calculation 11 2" xfId="6590"/>
    <cellStyle name="Calculation 12" xfId="6591"/>
    <cellStyle name="Calculation 12 2" xfId="6592"/>
    <cellStyle name="Calculation 13" xfId="6593"/>
    <cellStyle name="Calculation 13 2" xfId="6594"/>
    <cellStyle name="Calculation 14" xfId="6595"/>
    <cellStyle name="Calculation 14 2" xfId="6596"/>
    <cellStyle name="Calculation 15" xfId="6597"/>
    <cellStyle name="Calculation 15 2" xfId="6598"/>
    <cellStyle name="Calculation 16" xfId="6599"/>
    <cellStyle name="Calculation 16 2" xfId="6600"/>
    <cellStyle name="Calculation 17" xfId="6601"/>
    <cellStyle name="Calculation 17 2" xfId="6602"/>
    <cellStyle name="Calculation 18" xfId="6603"/>
    <cellStyle name="Calculation 18 2" xfId="6604"/>
    <cellStyle name="Calculation 19" xfId="6605"/>
    <cellStyle name="Calculation 19 2" xfId="6606"/>
    <cellStyle name="Calculation 2" xfId="6607"/>
    <cellStyle name="Calculation 2 10" xfId="6608"/>
    <cellStyle name="Calculation 2 10 2" xfId="6609"/>
    <cellStyle name="Calculation 2 11" xfId="6610"/>
    <cellStyle name="Calculation 2 11 2" xfId="6611"/>
    <cellStyle name="Calculation 2 12" xfId="6612"/>
    <cellStyle name="Calculation 2 12 2" xfId="6613"/>
    <cellStyle name="Calculation 2 13" xfId="6614"/>
    <cellStyle name="Calculation 2 13 2" xfId="6615"/>
    <cellStyle name="Calculation 2 14" xfId="6616"/>
    <cellStyle name="Calculation 2 14 2" xfId="6617"/>
    <cellStyle name="Calculation 2 15" xfId="6618"/>
    <cellStyle name="Calculation 2 15 2" xfId="6619"/>
    <cellStyle name="Calculation 2 16" xfId="6620"/>
    <cellStyle name="Calculation 2 16 2" xfId="6621"/>
    <cellStyle name="Calculation 2 17" xfId="6622"/>
    <cellStyle name="Calculation 2 17 2" xfId="6623"/>
    <cellStyle name="Calculation 2 18" xfId="6624"/>
    <cellStyle name="Calculation 2 18 2" xfId="6625"/>
    <cellStyle name="Calculation 2 19" xfId="6626"/>
    <cellStyle name="Calculation 2 19 2" xfId="6627"/>
    <cellStyle name="Calculation 2 2" xfId="6628"/>
    <cellStyle name="Calculation 2 2 2" xfId="6629"/>
    <cellStyle name="Calculation 2 20" xfId="6630"/>
    <cellStyle name="Calculation 2 20 2" xfId="6631"/>
    <cellStyle name="Calculation 2 21" xfId="6632"/>
    <cellStyle name="Calculation 2 21 2" xfId="6633"/>
    <cellStyle name="Calculation 2 22" xfId="6634"/>
    <cellStyle name="Calculation 2 22 2" xfId="6635"/>
    <cellStyle name="Calculation 2 23" xfId="6636"/>
    <cellStyle name="Calculation 2 23 2" xfId="6637"/>
    <cellStyle name="Calculation 2 24" xfId="6638"/>
    <cellStyle name="Calculation 2 24 2" xfId="6639"/>
    <cellStyle name="Calculation 2 25" xfId="6640"/>
    <cellStyle name="Calculation 2 25 2" xfId="6641"/>
    <cellStyle name="Calculation 2 26" xfId="6642"/>
    <cellStyle name="Calculation 2 26 2" xfId="6643"/>
    <cellStyle name="Calculation 2 27" xfId="6644"/>
    <cellStyle name="Calculation 2 27 2" xfId="6645"/>
    <cellStyle name="Calculation 2 28" xfId="6646"/>
    <cellStyle name="Calculation 2 28 2" xfId="6647"/>
    <cellStyle name="Calculation 2 29" xfId="6648"/>
    <cellStyle name="Calculation 2 29 2" xfId="6649"/>
    <cellStyle name="Calculation 2 3" xfId="6650"/>
    <cellStyle name="Calculation 2 3 2" xfId="6651"/>
    <cellStyle name="Calculation 2 30" xfId="6652"/>
    <cellStyle name="Calculation 2 30 2" xfId="6653"/>
    <cellStyle name="Calculation 2 31" xfId="6654"/>
    <cellStyle name="Calculation 2 31 2" xfId="6655"/>
    <cellStyle name="Calculation 2 32" xfId="6656"/>
    <cellStyle name="Calculation 2 32 2" xfId="6657"/>
    <cellStyle name="Calculation 2 33" xfId="6658"/>
    <cellStyle name="Calculation 2 34" xfId="6659"/>
    <cellStyle name="Calculation 2 35" xfId="6660"/>
    <cellStyle name="Calculation 2 4" xfId="6661"/>
    <cellStyle name="Calculation 2 4 2" xfId="6662"/>
    <cellStyle name="Calculation 2 5" xfId="6663"/>
    <cellStyle name="Calculation 2 5 2" xfId="6664"/>
    <cellStyle name="Calculation 2 6" xfId="6665"/>
    <cellStyle name="Calculation 2 6 2" xfId="6666"/>
    <cellStyle name="Calculation 2 7" xfId="6667"/>
    <cellStyle name="Calculation 2 7 2" xfId="6668"/>
    <cellStyle name="Calculation 2 8" xfId="6669"/>
    <cellStyle name="Calculation 2 8 10" xfId="6670"/>
    <cellStyle name="Calculation 2 8 10 2" xfId="6671"/>
    <cellStyle name="Calculation 2 8 11" xfId="6672"/>
    <cellStyle name="Calculation 2 8 11 2" xfId="6673"/>
    <cellStyle name="Calculation 2 8 12" xfId="6674"/>
    <cellStyle name="Calculation 2 8 2" xfId="6675"/>
    <cellStyle name="Calculation 2 8 2 2" xfId="6676"/>
    <cellStyle name="Calculation 2 8 2 2 2" xfId="6677"/>
    <cellStyle name="Calculation 2 8 2 3" xfId="6678"/>
    <cellStyle name="Calculation 2 8 2 3 2" xfId="6679"/>
    <cellStyle name="Calculation 2 8 2 4" xfId="6680"/>
    <cellStyle name="Calculation 2 8 2 4 2" xfId="6681"/>
    <cellStyle name="Calculation 2 8 2 5" xfId="6682"/>
    <cellStyle name="Calculation 2 8 2 5 2" xfId="6683"/>
    <cellStyle name="Calculation 2 8 2 6" xfId="6684"/>
    <cellStyle name="Calculation 2 8 3" xfId="6685"/>
    <cellStyle name="Calculation 2 8 3 2" xfId="6686"/>
    <cellStyle name="Calculation 2 8 3 2 2" xfId="6687"/>
    <cellStyle name="Calculation 2 8 3 3" xfId="6688"/>
    <cellStyle name="Calculation 2 8 3 3 2" xfId="6689"/>
    <cellStyle name="Calculation 2 8 3 4" xfId="6690"/>
    <cellStyle name="Calculation 2 8 3 4 2" xfId="6691"/>
    <cellStyle name="Calculation 2 8 3 5" xfId="6692"/>
    <cellStyle name="Calculation 2 8 3 5 2" xfId="6693"/>
    <cellStyle name="Calculation 2 8 3 6" xfId="6694"/>
    <cellStyle name="Calculation 2 8 4" xfId="6695"/>
    <cellStyle name="Calculation 2 8 4 2" xfId="6696"/>
    <cellStyle name="Calculation 2 8 5" xfId="6697"/>
    <cellStyle name="Calculation 2 8 5 2" xfId="6698"/>
    <cellStyle name="Calculation 2 8 6" xfId="6699"/>
    <cellStyle name="Calculation 2 8 6 2" xfId="6700"/>
    <cellStyle name="Calculation 2 8 7" xfId="6701"/>
    <cellStyle name="Calculation 2 8 7 2" xfId="6702"/>
    <cellStyle name="Calculation 2 8 8" xfId="6703"/>
    <cellStyle name="Calculation 2 8 8 2" xfId="6704"/>
    <cellStyle name="Calculation 2 8 9" xfId="6705"/>
    <cellStyle name="Calculation 2 8 9 2" xfId="6706"/>
    <cellStyle name="Calculation 2 9" xfId="6707"/>
    <cellStyle name="Calculation 2 9 2" xfId="6708"/>
    <cellStyle name="Calculation 2 9 2 2" xfId="6709"/>
    <cellStyle name="Calculation 2 9 3" xfId="6710"/>
    <cellStyle name="Calculation 20" xfId="6711"/>
    <cellStyle name="Calculation 20 2" xfId="6712"/>
    <cellStyle name="Calculation 21" xfId="6713"/>
    <cellStyle name="Calculation 21 2" xfId="6714"/>
    <cellStyle name="Calculation 22" xfId="6715"/>
    <cellStyle name="Calculation 22 2" xfId="6716"/>
    <cellStyle name="Calculation 23" xfId="6717"/>
    <cellStyle name="Calculation 23 2" xfId="6718"/>
    <cellStyle name="Calculation 24" xfId="6719"/>
    <cellStyle name="Calculation 24 2" xfId="6720"/>
    <cellStyle name="Calculation 25" xfId="6721"/>
    <cellStyle name="Calculation 25 2" xfId="6722"/>
    <cellStyle name="Calculation 26" xfId="6723"/>
    <cellStyle name="Calculation 26 2" xfId="6724"/>
    <cellStyle name="Calculation 27" xfId="6725"/>
    <cellStyle name="Calculation 27 2" xfId="6726"/>
    <cellStyle name="Calculation 28" xfId="6727"/>
    <cellStyle name="Calculation 28 2" xfId="6728"/>
    <cellStyle name="Calculation 29" xfId="6729"/>
    <cellStyle name="Calculation 29 2" xfId="6730"/>
    <cellStyle name="Calculation 3" xfId="6731"/>
    <cellStyle name="Calculation 3 10" xfId="6732"/>
    <cellStyle name="Calculation 3 10 2" xfId="6733"/>
    <cellStyle name="Calculation 3 11" xfId="6734"/>
    <cellStyle name="Calculation 3 11 2" xfId="6735"/>
    <cellStyle name="Calculation 3 12" xfId="6736"/>
    <cellStyle name="Calculation 3 12 2" xfId="6737"/>
    <cellStyle name="Calculation 3 13" xfId="6738"/>
    <cellStyle name="Calculation 3 13 2" xfId="6739"/>
    <cellStyle name="Calculation 3 14" xfId="6740"/>
    <cellStyle name="Calculation 3 14 2" xfId="6741"/>
    <cellStyle name="Calculation 3 15" xfId="6742"/>
    <cellStyle name="Calculation 3 15 2" xfId="6743"/>
    <cellStyle name="Calculation 3 16" xfId="6744"/>
    <cellStyle name="Calculation 3 16 2" xfId="6745"/>
    <cellStyle name="Calculation 3 17" xfId="6746"/>
    <cellStyle name="Calculation 3 17 2" xfId="6747"/>
    <cellStyle name="Calculation 3 18" xfId="6748"/>
    <cellStyle name="Calculation 3 18 2" xfId="6749"/>
    <cellStyle name="Calculation 3 19" xfId="6750"/>
    <cellStyle name="Calculation 3 19 2" xfId="6751"/>
    <cellStyle name="Calculation 3 2" xfId="6752"/>
    <cellStyle name="Calculation 3 2 2" xfId="6753"/>
    <cellStyle name="Calculation 3 20" xfId="6754"/>
    <cellStyle name="Calculation 3 20 2" xfId="6755"/>
    <cellStyle name="Calculation 3 21" xfId="6756"/>
    <cellStyle name="Calculation 3 21 2" xfId="6757"/>
    <cellStyle name="Calculation 3 22" xfId="6758"/>
    <cellStyle name="Calculation 3 22 2" xfId="6759"/>
    <cellStyle name="Calculation 3 23" xfId="6760"/>
    <cellStyle name="Calculation 3 23 2" xfId="6761"/>
    <cellStyle name="Calculation 3 24" xfId="6762"/>
    <cellStyle name="Calculation 3 24 2" xfId="6763"/>
    <cellStyle name="Calculation 3 25" xfId="6764"/>
    <cellStyle name="Calculation 3 25 2" xfId="6765"/>
    <cellStyle name="Calculation 3 26" xfId="6766"/>
    <cellStyle name="Calculation 3 26 2" xfId="6767"/>
    <cellStyle name="Calculation 3 27" xfId="6768"/>
    <cellStyle name="Calculation 3 27 2" xfId="6769"/>
    <cellStyle name="Calculation 3 28" xfId="6770"/>
    <cellStyle name="Calculation 3 28 2" xfId="6771"/>
    <cellStyle name="Calculation 3 29" xfId="6772"/>
    <cellStyle name="Calculation 3 3" xfId="6773"/>
    <cellStyle name="Calculation 3 3 2" xfId="6774"/>
    <cellStyle name="Calculation 3 30" xfId="6775"/>
    <cellStyle name="Calculation 3 4" xfId="6776"/>
    <cellStyle name="Calculation 3 4 2" xfId="6777"/>
    <cellStyle name="Calculation 3 5" xfId="6778"/>
    <cellStyle name="Calculation 3 5 2" xfId="6779"/>
    <cellStyle name="Calculation 3 6" xfId="6780"/>
    <cellStyle name="Calculation 3 6 2" xfId="6781"/>
    <cellStyle name="Calculation 3 7" xfId="6782"/>
    <cellStyle name="Calculation 3 7 2" xfId="6783"/>
    <cellStyle name="Calculation 3 8" xfId="6784"/>
    <cellStyle name="Calculation 3 8 2" xfId="6785"/>
    <cellStyle name="Calculation 3 9" xfId="6786"/>
    <cellStyle name="Calculation 3 9 2" xfId="6787"/>
    <cellStyle name="Calculation 30" xfId="6788"/>
    <cellStyle name="Calculation 30 2" xfId="6789"/>
    <cellStyle name="Calculation 31" xfId="6790"/>
    <cellStyle name="Calculation 31 2" xfId="6791"/>
    <cellStyle name="Calculation 32" xfId="6792"/>
    <cellStyle name="Calculation 32 2" xfId="6793"/>
    <cellStyle name="Calculation 33" xfId="6794"/>
    <cellStyle name="Calculation 33 2" xfId="6795"/>
    <cellStyle name="Calculation 34" xfId="6796"/>
    <cellStyle name="Calculation 34 2" xfId="6797"/>
    <cellStyle name="Calculation 35" xfId="6798"/>
    <cellStyle name="Calculation 35 2" xfId="6799"/>
    <cellStyle name="Calculation 36" xfId="6800"/>
    <cellStyle name="Calculation 36 2" xfId="6801"/>
    <cellStyle name="Calculation 37" xfId="6802"/>
    <cellStyle name="Calculation 37 2" xfId="6803"/>
    <cellStyle name="Calculation 38" xfId="6804"/>
    <cellStyle name="Calculation 38 2" xfId="6805"/>
    <cellStyle name="Calculation 39" xfId="6806"/>
    <cellStyle name="Calculation 39 2" xfId="6807"/>
    <cellStyle name="Calculation 4" xfId="6808"/>
    <cellStyle name="Calculation 4 10" xfId="6809"/>
    <cellStyle name="Calculation 4 10 2" xfId="6810"/>
    <cellStyle name="Calculation 4 11" xfId="6811"/>
    <cellStyle name="Calculation 4 11 2" xfId="6812"/>
    <cellStyle name="Calculation 4 12" xfId="6813"/>
    <cellStyle name="Calculation 4 12 2" xfId="6814"/>
    <cellStyle name="Calculation 4 13" xfId="6815"/>
    <cellStyle name="Calculation 4 13 2" xfId="6816"/>
    <cellStyle name="Calculation 4 14" xfId="6817"/>
    <cellStyle name="Calculation 4 14 2" xfId="6818"/>
    <cellStyle name="Calculation 4 15" xfId="6819"/>
    <cellStyle name="Calculation 4 15 2" xfId="6820"/>
    <cellStyle name="Calculation 4 16" xfId="6821"/>
    <cellStyle name="Calculation 4 16 2" xfId="6822"/>
    <cellStyle name="Calculation 4 17" xfId="6823"/>
    <cellStyle name="Calculation 4 17 2" xfId="6824"/>
    <cellStyle name="Calculation 4 18" xfId="6825"/>
    <cellStyle name="Calculation 4 18 2" xfId="6826"/>
    <cellStyle name="Calculation 4 19" xfId="6827"/>
    <cellStyle name="Calculation 4 19 2" xfId="6828"/>
    <cellStyle name="Calculation 4 2" xfId="6829"/>
    <cellStyle name="Calculation 4 2 2" xfId="6830"/>
    <cellStyle name="Calculation 4 20" xfId="6831"/>
    <cellStyle name="Calculation 4 20 2" xfId="6832"/>
    <cellStyle name="Calculation 4 21" xfId="6833"/>
    <cellStyle name="Calculation 4 21 2" xfId="6834"/>
    <cellStyle name="Calculation 4 22" xfId="6835"/>
    <cellStyle name="Calculation 4 22 2" xfId="6836"/>
    <cellStyle name="Calculation 4 23" xfId="6837"/>
    <cellStyle name="Calculation 4 23 2" xfId="6838"/>
    <cellStyle name="Calculation 4 24" xfId="6839"/>
    <cellStyle name="Calculation 4 24 2" xfId="6840"/>
    <cellStyle name="Calculation 4 25" xfId="6841"/>
    <cellStyle name="Calculation 4 25 2" xfId="6842"/>
    <cellStyle name="Calculation 4 26" xfId="6843"/>
    <cellStyle name="Calculation 4 26 2" xfId="6844"/>
    <cellStyle name="Calculation 4 27" xfId="6845"/>
    <cellStyle name="Calculation 4 27 2" xfId="6846"/>
    <cellStyle name="Calculation 4 28" xfId="6847"/>
    <cellStyle name="Calculation 4 28 2" xfId="6848"/>
    <cellStyle name="Calculation 4 29" xfId="6849"/>
    <cellStyle name="Calculation 4 3" xfId="6850"/>
    <cellStyle name="Calculation 4 3 2" xfId="6851"/>
    <cellStyle name="Calculation 4 30" xfId="6852"/>
    <cellStyle name="Calculation 4 4" xfId="6853"/>
    <cellStyle name="Calculation 4 4 2" xfId="6854"/>
    <cellStyle name="Calculation 4 5" xfId="6855"/>
    <cellStyle name="Calculation 4 5 2" xfId="6856"/>
    <cellStyle name="Calculation 4 6" xfId="6857"/>
    <cellStyle name="Calculation 4 6 2" xfId="6858"/>
    <cellStyle name="Calculation 4 7" xfId="6859"/>
    <cellStyle name="Calculation 4 7 2" xfId="6860"/>
    <cellStyle name="Calculation 4 8" xfId="6861"/>
    <cellStyle name="Calculation 4 8 2" xfId="6862"/>
    <cellStyle name="Calculation 4 9" xfId="6863"/>
    <cellStyle name="Calculation 4 9 2" xfId="6864"/>
    <cellStyle name="Calculation 40" xfId="6865"/>
    <cellStyle name="Calculation 40 2" xfId="6866"/>
    <cellStyle name="Calculation 41" xfId="6867"/>
    <cellStyle name="Calculation 42" xfId="6868"/>
    <cellStyle name="Calculation 43" xfId="6869"/>
    <cellStyle name="Calculation 44" xfId="6870"/>
    <cellStyle name="Calculation 45" xfId="6871"/>
    <cellStyle name="Calculation 46" xfId="6872"/>
    <cellStyle name="Calculation 47" xfId="6873"/>
    <cellStyle name="Calculation 48" xfId="6874"/>
    <cellStyle name="Calculation 49" xfId="6875"/>
    <cellStyle name="Calculation 5" xfId="6876"/>
    <cellStyle name="Calculation 5 2" xfId="6877"/>
    <cellStyle name="Calculation 50" xfId="6878"/>
    <cellStyle name="Calculation 51" xfId="6879"/>
    <cellStyle name="Calculation 52" xfId="6880"/>
    <cellStyle name="Calculation 53" xfId="6881"/>
    <cellStyle name="Calculation 54" xfId="6882"/>
    <cellStyle name="Calculation 55" xfId="6883"/>
    <cellStyle name="Calculation 56" xfId="6884"/>
    <cellStyle name="Calculation 57" xfId="6885"/>
    <cellStyle name="Calculation 58" xfId="18425"/>
    <cellStyle name="Calculation 6" xfId="6886"/>
    <cellStyle name="Calculation 6 2" xfId="6887"/>
    <cellStyle name="Calculation 7" xfId="6888"/>
    <cellStyle name="Calculation 7 2" xfId="6889"/>
    <cellStyle name="Calculation 8" xfId="6890"/>
    <cellStyle name="Calculation 8 2" xfId="6891"/>
    <cellStyle name="Calculation 9" xfId="6892"/>
    <cellStyle name="Calculation 9 2" xfId="6893"/>
    <cellStyle name="Check Cell" xfId="7" builtinId="23" customBuiltin="1"/>
    <cellStyle name="Check Cell 10" xfId="6894"/>
    <cellStyle name="Check Cell 10 2" xfId="6895"/>
    <cellStyle name="Check Cell 11" xfId="6896"/>
    <cellStyle name="Check Cell 11 2" xfId="6897"/>
    <cellStyle name="Check Cell 12" xfId="6898"/>
    <cellStyle name="Check Cell 12 2" xfId="6899"/>
    <cellStyle name="Check Cell 13" xfId="6900"/>
    <cellStyle name="Check Cell 13 2" xfId="6901"/>
    <cellStyle name="Check Cell 14" xfId="6902"/>
    <cellStyle name="Check Cell 14 2" xfId="6903"/>
    <cellStyle name="Check Cell 15" xfId="6904"/>
    <cellStyle name="Check Cell 15 2" xfId="6905"/>
    <cellStyle name="Check Cell 16" xfId="6906"/>
    <cellStyle name="Check Cell 16 2" xfId="6907"/>
    <cellStyle name="Check Cell 17" xfId="6908"/>
    <cellStyle name="Check Cell 17 2" xfId="6909"/>
    <cellStyle name="Check Cell 18" xfId="6910"/>
    <cellStyle name="Check Cell 18 2" xfId="6911"/>
    <cellStyle name="Check Cell 19" xfId="6912"/>
    <cellStyle name="Check Cell 19 2" xfId="6913"/>
    <cellStyle name="Check Cell 2" xfId="6914"/>
    <cellStyle name="Check Cell 2 10" xfId="6915"/>
    <cellStyle name="Check Cell 2 10 2" xfId="6916"/>
    <cellStyle name="Check Cell 2 11" xfId="6917"/>
    <cellStyle name="Check Cell 2 11 2" xfId="6918"/>
    <cellStyle name="Check Cell 2 12" xfId="6919"/>
    <cellStyle name="Check Cell 2 12 2" xfId="6920"/>
    <cellStyle name="Check Cell 2 13" xfId="6921"/>
    <cellStyle name="Check Cell 2 13 2" xfId="6922"/>
    <cellStyle name="Check Cell 2 14" xfId="6923"/>
    <cellStyle name="Check Cell 2 14 2" xfId="6924"/>
    <cellStyle name="Check Cell 2 15" xfId="6925"/>
    <cellStyle name="Check Cell 2 15 2" xfId="6926"/>
    <cellStyle name="Check Cell 2 16" xfId="6927"/>
    <cellStyle name="Check Cell 2 16 2" xfId="6928"/>
    <cellStyle name="Check Cell 2 17" xfId="6929"/>
    <cellStyle name="Check Cell 2 17 2" xfId="6930"/>
    <cellStyle name="Check Cell 2 18" xfId="6931"/>
    <cellStyle name="Check Cell 2 18 2" xfId="6932"/>
    <cellStyle name="Check Cell 2 19" xfId="6933"/>
    <cellStyle name="Check Cell 2 19 2" xfId="6934"/>
    <cellStyle name="Check Cell 2 2" xfId="6935"/>
    <cellStyle name="Check Cell 2 2 2" xfId="6936"/>
    <cellStyle name="Check Cell 2 20" xfId="6937"/>
    <cellStyle name="Check Cell 2 20 2" xfId="6938"/>
    <cellStyle name="Check Cell 2 21" xfId="6939"/>
    <cellStyle name="Check Cell 2 21 2" xfId="6940"/>
    <cellStyle name="Check Cell 2 22" xfId="6941"/>
    <cellStyle name="Check Cell 2 22 2" xfId="6942"/>
    <cellStyle name="Check Cell 2 23" xfId="6943"/>
    <cellStyle name="Check Cell 2 23 2" xfId="6944"/>
    <cellStyle name="Check Cell 2 24" xfId="6945"/>
    <cellStyle name="Check Cell 2 24 2" xfId="6946"/>
    <cellStyle name="Check Cell 2 25" xfId="6947"/>
    <cellStyle name="Check Cell 2 25 2" xfId="6948"/>
    <cellStyle name="Check Cell 2 26" xfId="6949"/>
    <cellStyle name="Check Cell 2 26 2" xfId="6950"/>
    <cellStyle name="Check Cell 2 27" xfId="6951"/>
    <cellStyle name="Check Cell 2 27 2" xfId="6952"/>
    <cellStyle name="Check Cell 2 28" xfId="6953"/>
    <cellStyle name="Check Cell 2 28 2" xfId="6954"/>
    <cellStyle name="Check Cell 2 29" xfId="6955"/>
    <cellStyle name="Check Cell 2 3" xfId="6956"/>
    <cellStyle name="Check Cell 2 3 2" xfId="6957"/>
    <cellStyle name="Check Cell 2 30" xfId="6958"/>
    <cellStyle name="Check Cell 2 31" xfId="6959"/>
    <cellStyle name="Check Cell 2 4" xfId="6960"/>
    <cellStyle name="Check Cell 2 4 2" xfId="6961"/>
    <cellStyle name="Check Cell 2 5" xfId="6962"/>
    <cellStyle name="Check Cell 2 5 2" xfId="6963"/>
    <cellStyle name="Check Cell 2 6" xfId="6964"/>
    <cellStyle name="Check Cell 2 6 2" xfId="6965"/>
    <cellStyle name="Check Cell 2 7" xfId="6966"/>
    <cellStyle name="Check Cell 2 7 2" xfId="6967"/>
    <cellStyle name="Check Cell 2 8" xfId="6968"/>
    <cellStyle name="Check Cell 2 8 2" xfId="6969"/>
    <cellStyle name="Check Cell 2 9" xfId="6970"/>
    <cellStyle name="Check Cell 2 9 2" xfId="6971"/>
    <cellStyle name="Check Cell 20" xfId="6972"/>
    <cellStyle name="Check Cell 20 2" xfId="6973"/>
    <cellStyle name="Check Cell 21" xfId="6974"/>
    <cellStyle name="Check Cell 21 2" xfId="6975"/>
    <cellStyle name="Check Cell 22" xfId="6976"/>
    <cellStyle name="Check Cell 22 2" xfId="6977"/>
    <cellStyle name="Check Cell 23" xfId="6978"/>
    <cellStyle name="Check Cell 23 2" xfId="6979"/>
    <cellStyle name="Check Cell 24" xfId="6980"/>
    <cellStyle name="Check Cell 24 2" xfId="6981"/>
    <cellStyle name="Check Cell 25" xfId="6982"/>
    <cellStyle name="Check Cell 25 2" xfId="6983"/>
    <cellStyle name="Check Cell 26" xfId="6984"/>
    <cellStyle name="Check Cell 26 2" xfId="6985"/>
    <cellStyle name="Check Cell 27" xfId="6986"/>
    <cellStyle name="Check Cell 27 2" xfId="6987"/>
    <cellStyle name="Check Cell 28" xfId="6988"/>
    <cellStyle name="Check Cell 28 2" xfId="6989"/>
    <cellStyle name="Check Cell 29" xfId="6990"/>
    <cellStyle name="Check Cell 29 2" xfId="6991"/>
    <cellStyle name="Check Cell 3" xfId="6992"/>
    <cellStyle name="Check Cell 3 10" xfId="6993"/>
    <cellStyle name="Check Cell 3 10 2" xfId="6994"/>
    <cellStyle name="Check Cell 3 11" xfId="6995"/>
    <cellStyle name="Check Cell 3 11 2" xfId="6996"/>
    <cellStyle name="Check Cell 3 12" xfId="6997"/>
    <cellStyle name="Check Cell 3 12 2" xfId="6998"/>
    <cellStyle name="Check Cell 3 13" xfId="6999"/>
    <cellStyle name="Check Cell 3 13 2" xfId="7000"/>
    <cellStyle name="Check Cell 3 14" xfId="7001"/>
    <cellStyle name="Check Cell 3 14 2" xfId="7002"/>
    <cellStyle name="Check Cell 3 15" xfId="7003"/>
    <cellStyle name="Check Cell 3 15 2" xfId="7004"/>
    <cellStyle name="Check Cell 3 16" xfId="7005"/>
    <cellStyle name="Check Cell 3 16 2" xfId="7006"/>
    <cellStyle name="Check Cell 3 17" xfId="7007"/>
    <cellStyle name="Check Cell 3 17 2" xfId="7008"/>
    <cellStyle name="Check Cell 3 18" xfId="7009"/>
    <cellStyle name="Check Cell 3 18 2" xfId="7010"/>
    <cellStyle name="Check Cell 3 19" xfId="7011"/>
    <cellStyle name="Check Cell 3 19 2" xfId="7012"/>
    <cellStyle name="Check Cell 3 2" xfId="7013"/>
    <cellStyle name="Check Cell 3 2 2" xfId="7014"/>
    <cellStyle name="Check Cell 3 20" xfId="7015"/>
    <cellStyle name="Check Cell 3 20 2" xfId="7016"/>
    <cellStyle name="Check Cell 3 21" xfId="7017"/>
    <cellStyle name="Check Cell 3 21 2" xfId="7018"/>
    <cellStyle name="Check Cell 3 22" xfId="7019"/>
    <cellStyle name="Check Cell 3 22 2" xfId="7020"/>
    <cellStyle name="Check Cell 3 23" xfId="7021"/>
    <cellStyle name="Check Cell 3 23 2" xfId="7022"/>
    <cellStyle name="Check Cell 3 24" xfId="7023"/>
    <cellStyle name="Check Cell 3 24 2" xfId="7024"/>
    <cellStyle name="Check Cell 3 25" xfId="7025"/>
    <cellStyle name="Check Cell 3 25 2" xfId="7026"/>
    <cellStyle name="Check Cell 3 26" xfId="7027"/>
    <cellStyle name="Check Cell 3 26 2" xfId="7028"/>
    <cellStyle name="Check Cell 3 27" xfId="7029"/>
    <cellStyle name="Check Cell 3 27 2" xfId="7030"/>
    <cellStyle name="Check Cell 3 28" xfId="7031"/>
    <cellStyle name="Check Cell 3 28 2" xfId="7032"/>
    <cellStyle name="Check Cell 3 29" xfId="7033"/>
    <cellStyle name="Check Cell 3 3" xfId="7034"/>
    <cellStyle name="Check Cell 3 3 2" xfId="7035"/>
    <cellStyle name="Check Cell 3 30" xfId="7036"/>
    <cellStyle name="Check Cell 3 4" xfId="7037"/>
    <cellStyle name="Check Cell 3 4 2" xfId="7038"/>
    <cellStyle name="Check Cell 3 5" xfId="7039"/>
    <cellStyle name="Check Cell 3 5 2" xfId="7040"/>
    <cellStyle name="Check Cell 3 6" xfId="7041"/>
    <cellStyle name="Check Cell 3 6 2" xfId="7042"/>
    <cellStyle name="Check Cell 3 7" xfId="7043"/>
    <cellStyle name="Check Cell 3 7 2" xfId="7044"/>
    <cellStyle name="Check Cell 3 8" xfId="7045"/>
    <cellStyle name="Check Cell 3 8 2" xfId="7046"/>
    <cellStyle name="Check Cell 3 9" xfId="7047"/>
    <cellStyle name="Check Cell 3 9 2" xfId="7048"/>
    <cellStyle name="Check Cell 30" xfId="7049"/>
    <cellStyle name="Check Cell 30 2" xfId="7050"/>
    <cellStyle name="Check Cell 31" xfId="7051"/>
    <cellStyle name="Check Cell 31 2" xfId="7052"/>
    <cellStyle name="Check Cell 32" xfId="7053"/>
    <cellStyle name="Check Cell 32 2" xfId="7054"/>
    <cellStyle name="Check Cell 33" xfId="7055"/>
    <cellStyle name="Check Cell 33 2" xfId="7056"/>
    <cellStyle name="Check Cell 34" xfId="7057"/>
    <cellStyle name="Check Cell 34 2" xfId="7058"/>
    <cellStyle name="Check Cell 35" xfId="7059"/>
    <cellStyle name="Check Cell 35 2" xfId="7060"/>
    <cellStyle name="Check Cell 36" xfId="7061"/>
    <cellStyle name="Check Cell 36 2" xfId="7062"/>
    <cellStyle name="Check Cell 37" xfId="7063"/>
    <cellStyle name="Check Cell 37 2" xfId="7064"/>
    <cellStyle name="Check Cell 38" xfId="7065"/>
    <cellStyle name="Check Cell 38 2" xfId="7066"/>
    <cellStyle name="Check Cell 39" xfId="7067"/>
    <cellStyle name="Check Cell 39 2" xfId="7068"/>
    <cellStyle name="Check Cell 4" xfId="7069"/>
    <cellStyle name="Check Cell 4 10" xfId="7070"/>
    <cellStyle name="Check Cell 4 10 2" xfId="7071"/>
    <cellStyle name="Check Cell 4 11" xfId="7072"/>
    <cellStyle name="Check Cell 4 11 2" xfId="7073"/>
    <cellStyle name="Check Cell 4 12" xfId="7074"/>
    <cellStyle name="Check Cell 4 12 2" xfId="7075"/>
    <cellStyle name="Check Cell 4 13" xfId="7076"/>
    <cellStyle name="Check Cell 4 13 2" xfId="7077"/>
    <cellStyle name="Check Cell 4 14" xfId="7078"/>
    <cellStyle name="Check Cell 4 14 2" xfId="7079"/>
    <cellStyle name="Check Cell 4 15" xfId="7080"/>
    <cellStyle name="Check Cell 4 15 2" xfId="7081"/>
    <cellStyle name="Check Cell 4 16" xfId="7082"/>
    <cellStyle name="Check Cell 4 16 2" xfId="7083"/>
    <cellStyle name="Check Cell 4 17" xfId="7084"/>
    <cellStyle name="Check Cell 4 17 2" xfId="7085"/>
    <cellStyle name="Check Cell 4 18" xfId="7086"/>
    <cellStyle name="Check Cell 4 18 2" xfId="7087"/>
    <cellStyle name="Check Cell 4 19" xfId="7088"/>
    <cellStyle name="Check Cell 4 19 2" xfId="7089"/>
    <cellStyle name="Check Cell 4 2" xfId="7090"/>
    <cellStyle name="Check Cell 4 2 2" xfId="7091"/>
    <cellStyle name="Check Cell 4 20" xfId="7092"/>
    <cellStyle name="Check Cell 4 20 2" xfId="7093"/>
    <cellStyle name="Check Cell 4 21" xfId="7094"/>
    <cellStyle name="Check Cell 4 21 2" xfId="7095"/>
    <cellStyle name="Check Cell 4 22" xfId="7096"/>
    <cellStyle name="Check Cell 4 22 2" xfId="7097"/>
    <cellStyle name="Check Cell 4 23" xfId="7098"/>
    <cellStyle name="Check Cell 4 23 2" xfId="7099"/>
    <cellStyle name="Check Cell 4 24" xfId="7100"/>
    <cellStyle name="Check Cell 4 24 2" xfId="7101"/>
    <cellStyle name="Check Cell 4 25" xfId="7102"/>
    <cellStyle name="Check Cell 4 25 2" xfId="7103"/>
    <cellStyle name="Check Cell 4 26" xfId="7104"/>
    <cellStyle name="Check Cell 4 26 2" xfId="7105"/>
    <cellStyle name="Check Cell 4 27" xfId="7106"/>
    <cellStyle name="Check Cell 4 27 2" xfId="7107"/>
    <cellStyle name="Check Cell 4 28" xfId="7108"/>
    <cellStyle name="Check Cell 4 28 2" xfId="7109"/>
    <cellStyle name="Check Cell 4 29" xfId="7110"/>
    <cellStyle name="Check Cell 4 3" xfId="7111"/>
    <cellStyle name="Check Cell 4 3 2" xfId="7112"/>
    <cellStyle name="Check Cell 4 30" xfId="7113"/>
    <cellStyle name="Check Cell 4 4" xfId="7114"/>
    <cellStyle name="Check Cell 4 4 2" xfId="7115"/>
    <cellStyle name="Check Cell 4 5" xfId="7116"/>
    <cellStyle name="Check Cell 4 5 2" xfId="7117"/>
    <cellStyle name="Check Cell 4 6" xfId="7118"/>
    <cellStyle name="Check Cell 4 6 2" xfId="7119"/>
    <cellStyle name="Check Cell 4 7" xfId="7120"/>
    <cellStyle name="Check Cell 4 7 2" xfId="7121"/>
    <cellStyle name="Check Cell 4 8" xfId="7122"/>
    <cellStyle name="Check Cell 4 8 2" xfId="7123"/>
    <cellStyle name="Check Cell 4 9" xfId="7124"/>
    <cellStyle name="Check Cell 4 9 2" xfId="7125"/>
    <cellStyle name="Check Cell 40" xfId="7126"/>
    <cellStyle name="Check Cell 40 2" xfId="7127"/>
    <cellStyle name="Check Cell 41" xfId="7128"/>
    <cellStyle name="Check Cell 42" xfId="7129"/>
    <cellStyle name="Check Cell 43" xfId="7130"/>
    <cellStyle name="Check Cell 44" xfId="7131"/>
    <cellStyle name="Check Cell 45" xfId="7132"/>
    <cellStyle name="Check Cell 46" xfId="7133"/>
    <cellStyle name="Check Cell 47" xfId="7134"/>
    <cellStyle name="Check Cell 48" xfId="7135"/>
    <cellStyle name="Check Cell 49" xfId="7136"/>
    <cellStyle name="Check Cell 5" xfId="7137"/>
    <cellStyle name="Check Cell 5 2" xfId="7138"/>
    <cellStyle name="Check Cell 50" xfId="7139"/>
    <cellStyle name="Check Cell 51" xfId="7140"/>
    <cellStyle name="Check Cell 52" xfId="7141"/>
    <cellStyle name="Check Cell 53" xfId="7142"/>
    <cellStyle name="Check Cell 54" xfId="7143"/>
    <cellStyle name="Check Cell 55" xfId="7144"/>
    <cellStyle name="Check Cell 56" xfId="7145"/>
    <cellStyle name="Check Cell 57" xfId="7146"/>
    <cellStyle name="Check Cell 58" xfId="18426"/>
    <cellStyle name="Check Cell 6" xfId="7147"/>
    <cellStyle name="Check Cell 6 2" xfId="7148"/>
    <cellStyle name="Check Cell 7" xfId="7149"/>
    <cellStyle name="Check Cell 7 2" xfId="7150"/>
    <cellStyle name="Check Cell 8" xfId="7151"/>
    <cellStyle name="Check Cell 8 2" xfId="7152"/>
    <cellStyle name="Check Cell 9" xfId="7153"/>
    <cellStyle name="Check Cell 9 2" xfId="7154"/>
    <cellStyle name="Explanatory Text" xfId="15" builtinId="53" customBuiltin="1"/>
    <cellStyle name="Explanatory Text 10" xfId="7155"/>
    <cellStyle name="Explanatory Text 10 2" xfId="7156"/>
    <cellStyle name="Explanatory Text 11" xfId="7157"/>
    <cellStyle name="Explanatory Text 11 2" xfId="7158"/>
    <cellStyle name="Explanatory Text 12" xfId="7159"/>
    <cellStyle name="Explanatory Text 12 2" xfId="7160"/>
    <cellStyle name="Explanatory Text 13" xfId="7161"/>
    <cellStyle name="Explanatory Text 13 2" xfId="7162"/>
    <cellStyle name="Explanatory Text 14" xfId="7163"/>
    <cellStyle name="Explanatory Text 14 2" xfId="7164"/>
    <cellStyle name="Explanatory Text 15" xfId="7165"/>
    <cellStyle name="Explanatory Text 15 2" xfId="7166"/>
    <cellStyle name="Explanatory Text 16" xfId="7167"/>
    <cellStyle name="Explanatory Text 16 2" xfId="7168"/>
    <cellStyle name="Explanatory Text 17" xfId="7169"/>
    <cellStyle name="Explanatory Text 17 2" xfId="7170"/>
    <cellStyle name="Explanatory Text 18" xfId="7171"/>
    <cellStyle name="Explanatory Text 18 2" xfId="7172"/>
    <cellStyle name="Explanatory Text 19" xfId="7173"/>
    <cellStyle name="Explanatory Text 19 2" xfId="7174"/>
    <cellStyle name="Explanatory Text 2" xfId="7175"/>
    <cellStyle name="Explanatory Text 2 10" xfId="7176"/>
    <cellStyle name="Explanatory Text 2 10 2" xfId="7177"/>
    <cellStyle name="Explanatory Text 2 11" xfId="7178"/>
    <cellStyle name="Explanatory Text 2 11 2" xfId="7179"/>
    <cellStyle name="Explanatory Text 2 12" xfId="7180"/>
    <cellStyle name="Explanatory Text 2 12 2" xfId="7181"/>
    <cellStyle name="Explanatory Text 2 13" xfId="7182"/>
    <cellStyle name="Explanatory Text 2 13 2" xfId="7183"/>
    <cellStyle name="Explanatory Text 2 14" xfId="7184"/>
    <cellStyle name="Explanatory Text 2 14 2" xfId="7185"/>
    <cellStyle name="Explanatory Text 2 15" xfId="7186"/>
    <cellStyle name="Explanatory Text 2 15 2" xfId="7187"/>
    <cellStyle name="Explanatory Text 2 16" xfId="7188"/>
    <cellStyle name="Explanatory Text 2 16 2" xfId="7189"/>
    <cellStyle name="Explanatory Text 2 17" xfId="7190"/>
    <cellStyle name="Explanatory Text 2 17 2" xfId="7191"/>
    <cellStyle name="Explanatory Text 2 18" xfId="7192"/>
    <cellStyle name="Explanatory Text 2 18 2" xfId="7193"/>
    <cellStyle name="Explanatory Text 2 19" xfId="7194"/>
    <cellStyle name="Explanatory Text 2 19 2" xfId="7195"/>
    <cellStyle name="Explanatory Text 2 2" xfId="7196"/>
    <cellStyle name="Explanatory Text 2 2 2" xfId="7197"/>
    <cellStyle name="Explanatory Text 2 20" xfId="7198"/>
    <cellStyle name="Explanatory Text 2 20 2" xfId="7199"/>
    <cellStyle name="Explanatory Text 2 21" xfId="7200"/>
    <cellStyle name="Explanatory Text 2 21 2" xfId="7201"/>
    <cellStyle name="Explanatory Text 2 22" xfId="7202"/>
    <cellStyle name="Explanatory Text 2 22 2" xfId="7203"/>
    <cellStyle name="Explanatory Text 2 23" xfId="7204"/>
    <cellStyle name="Explanatory Text 2 23 2" xfId="7205"/>
    <cellStyle name="Explanatory Text 2 24" xfId="7206"/>
    <cellStyle name="Explanatory Text 2 24 2" xfId="7207"/>
    <cellStyle name="Explanatory Text 2 25" xfId="7208"/>
    <cellStyle name="Explanatory Text 2 25 2" xfId="7209"/>
    <cellStyle name="Explanatory Text 2 26" xfId="7210"/>
    <cellStyle name="Explanatory Text 2 26 2" xfId="7211"/>
    <cellStyle name="Explanatory Text 2 27" xfId="7212"/>
    <cellStyle name="Explanatory Text 2 27 2" xfId="7213"/>
    <cellStyle name="Explanatory Text 2 28" xfId="7214"/>
    <cellStyle name="Explanatory Text 2 28 2" xfId="7215"/>
    <cellStyle name="Explanatory Text 2 29" xfId="7216"/>
    <cellStyle name="Explanatory Text 2 3" xfId="7217"/>
    <cellStyle name="Explanatory Text 2 3 2" xfId="7218"/>
    <cellStyle name="Explanatory Text 2 30" xfId="7219"/>
    <cellStyle name="Explanatory Text 2 31" xfId="7220"/>
    <cellStyle name="Explanatory Text 2 4" xfId="7221"/>
    <cellStyle name="Explanatory Text 2 4 2" xfId="7222"/>
    <cellStyle name="Explanatory Text 2 5" xfId="7223"/>
    <cellStyle name="Explanatory Text 2 5 2" xfId="7224"/>
    <cellStyle name="Explanatory Text 2 6" xfId="7225"/>
    <cellStyle name="Explanatory Text 2 6 2" xfId="7226"/>
    <cellStyle name="Explanatory Text 2 7" xfId="7227"/>
    <cellStyle name="Explanatory Text 2 7 2" xfId="7228"/>
    <cellStyle name="Explanatory Text 2 8" xfId="7229"/>
    <cellStyle name="Explanatory Text 2 8 2" xfId="7230"/>
    <cellStyle name="Explanatory Text 2 9" xfId="7231"/>
    <cellStyle name="Explanatory Text 2 9 2" xfId="7232"/>
    <cellStyle name="Explanatory Text 20" xfId="7233"/>
    <cellStyle name="Explanatory Text 20 2" xfId="7234"/>
    <cellStyle name="Explanatory Text 21" xfId="7235"/>
    <cellStyle name="Explanatory Text 21 2" xfId="7236"/>
    <cellStyle name="Explanatory Text 22" xfId="7237"/>
    <cellStyle name="Explanatory Text 22 2" xfId="7238"/>
    <cellStyle name="Explanatory Text 23" xfId="7239"/>
    <cellStyle name="Explanatory Text 23 2" xfId="7240"/>
    <cellStyle name="Explanatory Text 24" xfId="7241"/>
    <cellStyle name="Explanatory Text 24 2" xfId="7242"/>
    <cellStyle name="Explanatory Text 25" xfId="7243"/>
    <cellStyle name="Explanatory Text 25 2" xfId="7244"/>
    <cellStyle name="Explanatory Text 26" xfId="7245"/>
    <cellStyle name="Explanatory Text 26 2" xfId="7246"/>
    <cellStyle name="Explanatory Text 27" xfId="7247"/>
    <cellStyle name="Explanatory Text 27 2" xfId="7248"/>
    <cellStyle name="Explanatory Text 28" xfId="7249"/>
    <cellStyle name="Explanatory Text 28 2" xfId="7250"/>
    <cellStyle name="Explanatory Text 29" xfId="7251"/>
    <cellStyle name="Explanatory Text 29 2" xfId="7252"/>
    <cellStyle name="Explanatory Text 3" xfId="7253"/>
    <cellStyle name="Explanatory Text 3 10" xfId="7254"/>
    <cellStyle name="Explanatory Text 3 10 2" xfId="7255"/>
    <cellStyle name="Explanatory Text 3 11" xfId="7256"/>
    <cellStyle name="Explanatory Text 3 11 2" xfId="7257"/>
    <cellStyle name="Explanatory Text 3 12" xfId="7258"/>
    <cellStyle name="Explanatory Text 3 12 2" xfId="7259"/>
    <cellStyle name="Explanatory Text 3 13" xfId="7260"/>
    <cellStyle name="Explanatory Text 3 13 2" xfId="7261"/>
    <cellStyle name="Explanatory Text 3 14" xfId="7262"/>
    <cellStyle name="Explanatory Text 3 14 2" xfId="7263"/>
    <cellStyle name="Explanatory Text 3 15" xfId="7264"/>
    <cellStyle name="Explanatory Text 3 15 2" xfId="7265"/>
    <cellStyle name="Explanatory Text 3 16" xfId="7266"/>
    <cellStyle name="Explanatory Text 3 16 2" xfId="7267"/>
    <cellStyle name="Explanatory Text 3 17" xfId="7268"/>
    <cellStyle name="Explanatory Text 3 17 2" xfId="7269"/>
    <cellStyle name="Explanatory Text 3 18" xfId="7270"/>
    <cellStyle name="Explanatory Text 3 18 2" xfId="7271"/>
    <cellStyle name="Explanatory Text 3 19" xfId="7272"/>
    <cellStyle name="Explanatory Text 3 19 2" xfId="7273"/>
    <cellStyle name="Explanatory Text 3 2" xfId="7274"/>
    <cellStyle name="Explanatory Text 3 2 2" xfId="7275"/>
    <cellStyle name="Explanatory Text 3 20" xfId="7276"/>
    <cellStyle name="Explanatory Text 3 20 2" xfId="7277"/>
    <cellStyle name="Explanatory Text 3 21" xfId="7278"/>
    <cellStyle name="Explanatory Text 3 21 2" xfId="7279"/>
    <cellStyle name="Explanatory Text 3 22" xfId="7280"/>
    <cellStyle name="Explanatory Text 3 22 2" xfId="7281"/>
    <cellStyle name="Explanatory Text 3 23" xfId="7282"/>
    <cellStyle name="Explanatory Text 3 23 2" xfId="7283"/>
    <cellStyle name="Explanatory Text 3 24" xfId="7284"/>
    <cellStyle name="Explanatory Text 3 24 2" xfId="7285"/>
    <cellStyle name="Explanatory Text 3 25" xfId="7286"/>
    <cellStyle name="Explanatory Text 3 25 2" xfId="7287"/>
    <cellStyle name="Explanatory Text 3 26" xfId="7288"/>
    <cellStyle name="Explanatory Text 3 26 2" xfId="7289"/>
    <cellStyle name="Explanatory Text 3 27" xfId="7290"/>
    <cellStyle name="Explanatory Text 3 27 2" xfId="7291"/>
    <cellStyle name="Explanatory Text 3 28" xfId="7292"/>
    <cellStyle name="Explanatory Text 3 28 2" xfId="7293"/>
    <cellStyle name="Explanatory Text 3 29" xfId="7294"/>
    <cellStyle name="Explanatory Text 3 3" xfId="7295"/>
    <cellStyle name="Explanatory Text 3 3 2" xfId="7296"/>
    <cellStyle name="Explanatory Text 3 30" xfId="7297"/>
    <cellStyle name="Explanatory Text 3 4" xfId="7298"/>
    <cellStyle name="Explanatory Text 3 4 2" xfId="7299"/>
    <cellStyle name="Explanatory Text 3 5" xfId="7300"/>
    <cellStyle name="Explanatory Text 3 5 2" xfId="7301"/>
    <cellStyle name="Explanatory Text 3 6" xfId="7302"/>
    <cellStyle name="Explanatory Text 3 6 2" xfId="7303"/>
    <cellStyle name="Explanatory Text 3 7" xfId="7304"/>
    <cellStyle name="Explanatory Text 3 7 2" xfId="7305"/>
    <cellStyle name="Explanatory Text 3 8" xfId="7306"/>
    <cellStyle name="Explanatory Text 3 8 2" xfId="7307"/>
    <cellStyle name="Explanatory Text 3 9" xfId="7308"/>
    <cellStyle name="Explanatory Text 3 9 2" xfId="7309"/>
    <cellStyle name="Explanatory Text 30" xfId="7310"/>
    <cellStyle name="Explanatory Text 30 2" xfId="7311"/>
    <cellStyle name="Explanatory Text 31" xfId="7312"/>
    <cellStyle name="Explanatory Text 31 2" xfId="7313"/>
    <cellStyle name="Explanatory Text 32" xfId="7314"/>
    <cellStyle name="Explanatory Text 32 2" xfId="7315"/>
    <cellStyle name="Explanatory Text 33" xfId="7316"/>
    <cellStyle name="Explanatory Text 33 2" xfId="7317"/>
    <cellStyle name="Explanatory Text 34" xfId="7318"/>
    <cellStyle name="Explanatory Text 34 2" xfId="7319"/>
    <cellStyle name="Explanatory Text 35" xfId="7320"/>
    <cellStyle name="Explanatory Text 35 2" xfId="7321"/>
    <cellStyle name="Explanatory Text 36" xfId="7322"/>
    <cellStyle name="Explanatory Text 36 2" xfId="7323"/>
    <cellStyle name="Explanatory Text 37" xfId="7324"/>
    <cellStyle name="Explanatory Text 37 2" xfId="7325"/>
    <cellStyle name="Explanatory Text 38" xfId="7326"/>
    <cellStyle name="Explanatory Text 38 2" xfId="7327"/>
    <cellStyle name="Explanatory Text 39" xfId="7328"/>
    <cellStyle name="Explanatory Text 39 2" xfId="7329"/>
    <cellStyle name="Explanatory Text 4" xfId="7330"/>
    <cellStyle name="Explanatory Text 4 10" xfId="7331"/>
    <cellStyle name="Explanatory Text 4 10 2" xfId="7332"/>
    <cellStyle name="Explanatory Text 4 11" xfId="7333"/>
    <cellStyle name="Explanatory Text 4 11 2" xfId="7334"/>
    <cellStyle name="Explanatory Text 4 12" xfId="7335"/>
    <cellStyle name="Explanatory Text 4 12 2" xfId="7336"/>
    <cellStyle name="Explanatory Text 4 13" xfId="7337"/>
    <cellStyle name="Explanatory Text 4 13 2" xfId="7338"/>
    <cellStyle name="Explanatory Text 4 14" xfId="7339"/>
    <cellStyle name="Explanatory Text 4 14 2" xfId="7340"/>
    <cellStyle name="Explanatory Text 4 15" xfId="7341"/>
    <cellStyle name="Explanatory Text 4 15 2" xfId="7342"/>
    <cellStyle name="Explanatory Text 4 16" xfId="7343"/>
    <cellStyle name="Explanatory Text 4 16 2" xfId="7344"/>
    <cellStyle name="Explanatory Text 4 17" xfId="7345"/>
    <cellStyle name="Explanatory Text 4 17 2" xfId="7346"/>
    <cellStyle name="Explanatory Text 4 18" xfId="7347"/>
    <cellStyle name="Explanatory Text 4 18 2" xfId="7348"/>
    <cellStyle name="Explanatory Text 4 19" xfId="7349"/>
    <cellStyle name="Explanatory Text 4 19 2" xfId="7350"/>
    <cellStyle name="Explanatory Text 4 2" xfId="7351"/>
    <cellStyle name="Explanatory Text 4 2 2" xfId="7352"/>
    <cellStyle name="Explanatory Text 4 20" xfId="7353"/>
    <cellStyle name="Explanatory Text 4 20 2" xfId="7354"/>
    <cellStyle name="Explanatory Text 4 21" xfId="7355"/>
    <cellStyle name="Explanatory Text 4 21 2" xfId="7356"/>
    <cellStyle name="Explanatory Text 4 22" xfId="7357"/>
    <cellStyle name="Explanatory Text 4 22 2" xfId="7358"/>
    <cellStyle name="Explanatory Text 4 23" xfId="7359"/>
    <cellStyle name="Explanatory Text 4 23 2" xfId="7360"/>
    <cellStyle name="Explanatory Text 4 24" xfId="7361"/>
    <cellStyle name="Explanatory Text 4 24 2" xfId="7362"/>
    <cellStyle name="Explanatory Text 4 25" xfId="7363"/>
    <cellStyle name="Explanatory Text 4 25 2" xfId="7364"/>
    <cellStyle name="Explanatory Text 4 26" xfId="7365"/>
    <cellStyle name="Explanatory Text 4 26 2" xfId="7366"/>
    <cellStyle name="Explanatory Text 4 27" xfId="7367"/>
    <cellStyle name="Explanatory Text 4 27 2" xfId="7368"/>
    <cellStyle name="Explanatory Text 4 28" xfId="7369"/>
    <cellStyle name="Explanatory Text 4 28 2" xfId="7370"/>
    <cellStyle name="Explanatory Text 4 29" xfId="7371"/>
    <cellStyle name="Explanatory Text 4 3" xfId="7372"/>
    <cellStyle name="Explanatory Text 4 3 2" xfId="7373"/>
    <cellStyle name="Explanatory Text 4 30" xfId="7374"/>
    <cellStyle name="Explanatory Text 4 4" xfId="7375"/>
    <cellStyle name="Explanatory Text 4 4 2" xfId="7376"/>
    <cellStyle name="Explanatory Text 4 5" xfId="7377"/>
    <cellStyle name="Explanatory Text 4 5 2" xfId="7378"/>
    <cellStyle name="Explanatory Text 4 6" xfId="7379"/>
    <cellStyle name="Explanatory Text 4 6 2" xfId="7380"/>
    <cellStyle name="Explanatory Text 4 7" xfId="7381"/>
    <cellStyle name="Explanatory Text 4 7 2" xfId="7382"/>
    <cellStyle name="Explanatory Text 4 8" xfId="7383"/>
    <cellStyle name="Explanatory Text 4 8 2" xfId="7384"/>
    <cellStyle name="Explanatory Text 4 9" xfId="7385"/>
    <cellStyle name="Explanatory Text 4 9 2" xfId="7386"/>
    <cellStyle name="Explanatory Text 40" xfId="7387"/>
    <cellStyle name="Explanatory Text 40 2" xfId="7388"/>
    <cellStyle name="Explanatory Text 41" xfId="7389"/>
    <cellStyle name="Explanatory Text 42" xfId="7390"/>
    <cellStyle name="Explanatory Text 43" xfId="7391"/>
    <cellStyle name="Explanatory Text 44" xfId="7392"/>
    <cellStyle name="Explanatory Text 45" xfId="7393"/>
    <cellStyle name="Explanatory Text 46" xfId="7394"/>
    <cellStyle name="Explanatory Text 47" xfId="7395"/>
    <cellStyle name="Explanatory Text 48" xfId="7396"/>
    <cellStyle name="Explanatory Text 49" xfId="7397"/>
    <cellStyle name="Explanatory Text 5" xfId="7398"/>
    <cellStyle name="Explanatory Text 5 2" xfId="7399"/>
    <cellStyle name="Explanatory Text 50" xfId="7400"/>
    <cellStyle name="Explanatory Text 51" xfId="7401"/>
    <cellStyle name="Explanatory Text 52" xfId="7402"/>
    <cellStyle name="Explanatory Text 53" xfId="7403"/>
    <cellStyle name="Explanatory Text 54" xfId="7404"/>
    <cellStyle name="Explanatory Text 55" xfId="7405"/>
    <cellStyle name="Explanatory Text 56" xfId="7406"/>
    <cellStyle name="Explanatory Text 57" xfId="7407"/>
    <cellStyle name="Explanatory Text 58" xfId="18427"/>
    <cellStyle name="Explanatory Text 6" xfId="7408"/>
    <cellStyle name="Explanatory Text 6 2" xfId="7409"/>
    <cellStyle name="Explanatory Text 7" xfId="7410"/>
    <cellStyle name="Explanatory Text 7 2" xfId="7411"/>
    <cellStyle name="Explanatory Text 8" xfId="7412"/>
    <cellStyle name="Explanatory Text 8 2" xfId="7413"/>
    <cellStyle name="Explanatory Text 9" xfId="7414"/>
    <cellStyle name="Explanatory Text 9 2" xfId="7415"/>
    <cellStyle name="Good" xfId="11" builtinId="26" customBuiltin="1"/>
    <cellStyle name="Good 10" xfId="7416"/>
    <cellStyle name="Good 10 2" xfId="7417"/>
    <cellStyle name="Good 11" xfId="7418"/>
    <cellStyle name="Good 11 2" xfId="7419"/>
    <cellStyle name="Good 12" xfId="7420"/>
    <cellStyle name="Good 12 2" xfId="7421"/>
    <cellStyle name="Good 13" xfId="7422"/>
    <cellStyle name="Good 13 2" xfId="7423"/>
    <cellStyle name="Good 14" xfId="7424"/>
    <cellStyle name="Good 14 2" xfId="7425"/>
    <cellStyle name="Good 15" xfId="7426"/>
    <cellStyle name="Good 15 2" xfId="7427"/>
    <cellStyle name="Good 16" xfId="7428"/>
    <cellStyle name="Good 16 2" xfId="7429"/>
    <cellStyle name="Good 17" xfId="7430"/>
    <cellStyle name="Good 17 2" xfId="7431"/>
    <cellStyle name="Good 18" xfId="7432"/>
    <cellStyle name="Good 18 2" xfId="7433"/>
    <cellStyle name="Good 19" xfId="7434"/>
    <cellStyle name="Good 19 2" xfId="7435"/>
    <cellStyle name="Good 2" xfId="7436"/>
    <cellStyle name="Good 2 10" xfId="7437"/>
    <cellStyle name="Good 2 10 2" xfId="7438"/>
    <cellStyle name="Good 2 11" xfId="7439"/>
    <cellStyle name="Good 2 11 2" xfId="7440"/>
    <cellStyle name="Good 2 12" xfId="7441"/>
    <cellStyle name="Good 2 12 2" xfId="7442"/>
    <cellStyle name="Good 2 13" xfId="7443"/>
    <cellStyle name="Good 2 13 2" xfId="7444"/>
    <cellStyle name="Good 2 14" xfId="7445"/>
    <cellStyle name="Good 2 14 2" xfId="7446"/>
    <cellStyle name="Good 2 15" xfId="7447"/>
    <cellStyle name="Good 2 15 2" xfId="7448"/>
    <cellStyle name="Good 2 16" xfId="7449"/>
    <cellStyle name="Good 2 16 2" xfId="7450"/>
    <cellStyle name="Good 2 17" xfId="7451"/>
    <cellStyle name="Good 2 17 2" xfId="7452"/>
    <cellStyle name="Good 2 18" xfId="7453"/>
    <cellStyle name="Good 2 18 2" xfId="7454"/>
    <cellStyle name="Good 2 19" xfId="7455"/>
    <cellStyle name="Good 2 19 2" xfId="7456"/>
    <cellStyle name="Good 2 2" xfId="7457"/>
    <cellStyle name="Good 2 2 2" xfId="7458"/>
    <cellStyle name="Good 2 20" xfId="7459"/>
    <cellStyle name="Good 2 20 2" xfId="7460"/>
    <cellStyle name="Good 2 21" xfId="7461"/>
    <cellStyle name="Good 2 21 2" xfId="7462"/>
    <cellStyle name="Good 2 22" xfId="7463"/>
    <cellStyle name="Good 2 22 2" xfId="7464"/>
    <cellStyle name="Good 2 23" xfId="7465"/>
    <cellStyle name="Good 2 23 2" xfId="7466"/>
    <cellStyle name="Good 2 24" xfId="7467"/>
    <cellStyle name="Good 2 24 2" xfId="7468"/>
    <cellStyle name="Good 2 25" xfId="7469"/>
    <cellStyle name="Good 2 25 2" xfId="7470"/>
    <cellStyle name="Good 2 26" xfId="7471"/>
    <cellStyle name="Good 2 26 2" xfId="7472"/>
    <cellStyle name="Good 2 27" xfId="7473"/>
    <cellStyle name="Good 2 27 2" xfId="7474"/>
    <cellStyle name="Good 2 28" xfId="7475"/>
    <cellStyle name="Good 2 28 2" xfId="7476"/>
    <cellStyle name="Good 2 29" xfId="7477"/>
    <cellStyle name="Good 2 3" xfId="7478"/>
    <cellStyle name="Good 2 3 2" xfId="7479"/>
    <cellStyle name="Good 2 30" xfId="7480"/>
    <cellStyle name="Good 2 31" xfId="7481"/>
    <cellStyle name="Good 2 4" xfId="7482"/>
    <cellStyle name="Good 2 4 2" xfId="7483"/>
    <cellStyle name="Good 2 5" xfId="7484"/>
    <cellStyle name="Good 2 5 2" xfId="7485"/>
    <cellStyle name="Good 2 6" xfId="7486"/>
    <cellStyle name="Good 2 6 2" xfId="7487"/>
    <cellStyle name="Good 2 7" xfId="7488"/>
    <cellStyle name="Good 2 7 2" xfId="7489"/>
    <cellStyle name="Good 2 8" xfId="7490"/>
    <cellStyle name="Good 2 8 2" xfId="7491"/>
    <cellStyle name="Good 2 9" xfId="7492"/>
    <cellStyle name="Good 2 9 2" xfId="7493"/>
    <cellStyle name="Good 20" xfId="7494"/>
    <cellStyle name="Good 20 2" xfId="7495"/>
    <cellStyle name="Good 21" xfId="7496"/>
    <cellStyle name="Good 21 2" xfId="7497"/>
    <cellStyle name="Good 22" xfId="7498"/>
    <cellStyle name="Good 22 2" xfId="7499"/>
    <cellStyle name="Good 23" xfId="7500"/>
    <cellStyle name="Good 23 2" xfId="7501"/>
    <cellStyle name="Good 24" xfId="7502"/>
    <cellStyle name="Good 24 2" xfId="7503"/>
    <cellStyle name="Good 25" xfId="7504"/>
    <cellStyle name="Good 25 2" xfId="7505"/>
    <cellStyle name="Good 26" xfId="7506"/>
    <cellStyle name="Good 26 2" xfId="7507"/>
    <cellStyle name="Good 27" xfId="7508"/>
    <cellStyle name="Good 27 2" xfId="7509"/>
    <cellStyle name="Good 28" xfId="7510"/>
    <cellStyle name="Good 28 2" xfId="7511"/>
    <cellStyle name="Good 29" xfId="7512"/>
    <cellStyle name="Good 29 2" xfId="7513"/>
    <cellStyle name="Good 3" xfId="7514"/>
    <cellStyle name="Good 3 10" xfId="7515"/>
    <cellStyle name="Good 3 10 2" xfId="7516"/>
    <cellStyle name="Good 3 11" xfId="7517"/>
    <cellStyle name="Good 3 11 2" xfId="7518"/>
    <cellStyle name="Good 3 12" xfId="7519"/>
    <cellStyle name="Good 3 12 2" xfId="7520"/>
    <cellStyle name="Good 3 13" xfId="7521"/>
    <cellStyle name="Good 3 13 2" xfId="7522"/>
    <cellStyle name="Good 3 14" xfId="7523"/>
    <cellStyle name="Good 3 14 2" xfId="7524"/>
    <cellStyle name="Good 3 15" xfId="7525"/>
    <cellStyle name="Good 3 15 2" xfId="7526"/>
    <cellStyle name="Good 3 16" xfId="7527"/>
    <cellStyle name="Good 3 16 2" xfId="7528"/>
    <cellStyle name="Good 3 17" xfId="7529"/>
    <cellStyle name="Good 3 17 2" xfId="7530"/>
    <cellStyle name="Good 3 18" xfId="7531"/>
    <cellStyle name="Good 3 18 2" xfId="7532"/>
    <cellStyle name="Good 3 19" xfId="7533"/>
    <cellStyle name="Good 3 19 2" xfId="7534"/>
    <cellStyle name="Good 3 2" xfId="7535"/>
    <cellStyle name="Good 3 2 2" xfId="7536"/>
    <cellStyle name="Good 3 20" xfId="7537"/>
    <cellStyle name="Good 3 20 2" xfId="7538"/>
    <cellStyle name="Good 3 21" xfId="7539"/>
    <cellStyle name="Good 3 21 2" xfId="7540"/>
    <cellStyle name="Good 3 22" xfId="7541"/>
    <cellStyle name="Good 3 22 2" xfId="7542"/>
    <cellStyle name="Good 3 23" xfId="7543"/>
    <cellStyle name="Good 3 23 2" xfId="7544"/>
    <cellStyle name="Good 3 24" xfId="7545"/>
    <cellStyle name="Good 3 24 2" xfId="7546"/>
    <cellStyle name="Good 3 25" xfId="7547"/>
    <cellStyle name="Good 3 25 2" xfId="7548"/>
    <cellStyle name="Good 3 26" xfId="7549"/>
    <cellStyle name="Good 3 26 2" xfId="7550"/>
    <cellStyle name="Good 3 27" xfId="7551"/>
    <cellStyle name="Good 3 27 2" xfId="7552"/>
    <cellStyle name="Good 3 28" xfId="7553"/>
    <cellStyle name="Good 3 28 2" xfId="7554"/>
    <cellStyle name="Good 3 29" xfId="7555"/>
    <cellStyle name="Good 3 3" xfId="7556"/>
    <cellStyle name="Good 3 3 2" xfId="7557"/>
    <cellStyle name="Good 3 30" xfId="7558"/>
    <cellStyle name="Good 3 4" xfId="7559"/>
    <cellStyle name="Good 3 4 2" xfId="7560"/>
    <cellStyle name="Good 3 5" xfId="7561"/>
    <cellStyle name="Good 3 5 2" xfId="7562"/>
    <cellStyle name="Good 3 6" xfId="7563"/>
    <cellStyle name="Good 3 6 2" xfId="7564"/>
    <cellStyle name="Good 3 7" xfId="7565"/>
    <cellStyle name="Good 3 7 2" xfId="7566"/>
    <cellStyle name="Good 3 8" xfId="7567"/>
    <cellStyle name="Good 3 8 2" xfId="7568"/>
    <cellStyle name="Good 3 9" xfId="7569"/>
    <cellStyle name="Good 3 9 2" xfId="7570"/>
    <cellStyle name="Good 30" xfId="7571"/>
    <cellStyle name="Good 30 2" xfId="7572"/>
    <cellStyle name="Good 31" xfId="7573"/>
    <cellStyle name="Good 31 2" xfId="7574"/>
    <cellStyle name="Good 32" xfId="7575"/>
    <cellStyle name="Good 32 2" xfId="7576"/>
    <cellStyle name="Good 33" xfId="7577"/>
    <cellStyle name="Good 33 2" xfId="7578"/>
    <cellStyle name="Good 34" xfId="7579"/>
    <cellStyle name="Good 34 2" xfId="7580"/>
    <cellStyle name="Good 35" xfId="7581"/>
    <cellStyle name="Good 35 2" xfId="7582"/>
    <cellStyle name="Good 36" xfId="7583"/>
    <cellStyle name="Good 36 2" xfId="7584"/>
    <cellStyle name="Good 37" xfId="7585"/>
    <cellStyle name="Good 37 2" xfId="7586"/>
    <cellStyle name="Good 38" xfId="7587"/>
    <cellStyle name="Good 38 2" xfId="7588"/>
    <cellStyle name="Good 39" xfId="7589"/>
    <cellStyle name="Good 39 2" xfId="7590"/>
    <cellStyle name="Good 4" xfId="7591"/>
    <cellStyle name="Good 4 10" xfId="7592"/>
    <cellStyle name="Good 4 10 2" xfId="7593"/>
    <cellStyle name="Good 4 11" xfId="7594"/>
    <cellStyle name="Good 4 11 2" xfId="7595"/>
    <cellStyle name="Good 4 12" xfId="7596"/>
    <cellStyle name="Good 4 12 2" xfId="7597"/>
    <cellStyle name="Good 4 13" xfId="7598"/>
    <cellStyle name="Good 4 13 2" xfId="7599"/>
    <cellStyle name="Good 4 14" xfId="7600"/>
    <cellStyle name="Good 4 14 2" xfId="7601"/>
    <cellStyle name="Good 4 15" xfId="7602"/>
    <cellStyle name="Good 4 15 2" xfId="7603"/>
    <cellStyle name="Good 4 16" xfId="7604"/>
    <cellStyle name="Good 4 16 2" xfId="7605"/>
    <cellStyle name="Good 4 17" xfId="7606"/>
    <cellStyle name="Good 4 17 2" xfId="7607"/>
    <cellStyle name="Good 4 18" xfId="7608"/>
    <cellStyle name="Good 4 18 2" xfId="7609"/>
    <cellStyle name="Good 4 19" xfId="7610"/>
    <cellStyle name="Good 4 19 2" xfId="7611"/>
    <cellStyle name="Good 4 2" xfId="7612"/>
    <cellStyle name="Good 4 2 2" xfId="7613"/>
    <cellStyle name="Good 4 20" xfId="7614"/>
    <cellStyle name="Good 4 20 2" xfId="7615"/>
    <cellStyle name="Good 4 21" xfId="7616"/>
    <cellStyle name="Good 4 21 2" xfId="7617"/>
    <cellStyle name="Good 4 22" xfId="7618"/>
    <cellStyle name="Good 4 22 2" xfId="7619"/>
    <cellStyle name="Good 4 23" xfId="7620"/>
    <cellStyle name="Good 4 23 2" xfId="7621"/>
    <cellStyle name="Good 4 24" xfId="7622"/>
    <cellStyle name="Good 4 24 2" xfId="7623"/>
    <cellStyle name="Good 4 25" xfId="7624"/>
    <cellStyle name="Good 4 25 2" xfId="7625"/>
    <cellStyle name="Good 4 26" xfId="7626"/>
    <cellStyle name="Good 4 26 2" xfId="7627"/>
    <cellStyle name="Good 4 27" xfId="7628"/>
    <cellStyle name="Good 4 27 2" xfId="7629"/>
    <cellStyle name="Good 4 28" xfId="7630"/>
    <cellStyle name="Good 4 28 2" xfId="7631"/>
    <cellStyle name="Good 4 29" xfId="7632"/>
    <cellStyle name="Good 4 3" xfId="7633"/>
    <cellStyle name="Good 4 3 2" xfId="7634"/>
    <cellStyle name="Good 4 30" xfId="7635"/>
    <cellStyle name="Good 4 4" xfId="7636"/>
    <cellStyle name="Good 4 4 2" xfId="7637"/>
    <cellStyle name="Good 4 5" xfId="7638"/>
    <cellStyle name="Good 4 5 2" xfId="7639"/>
    <cellStyle name="Good 4 6" xfId="7640"/>
    <cellStyle name="Good 4 6 2" xfId="7641"/>
    <cellStyle name="Good 4 7" xfId="7642"/>
    <cellStyle name="Good 4 7 2" xfId="7643"/>
    <cellStyle name="Good 4 8" xfId="7644"/>
    <cellStyle name="Good 4 8 2" xfId="7645"/>
    <cellStyle name="Good 4 9" xfId="7646"/>
    <cellStyle name="Good 4 9 2" xfId="7647"/>
    <cellStyle name="Good 40" xfId="7648"/>
    <cellStyle name="Good 40 2" xfId="7649"/>
    <cellStyle name="Good 41" xfId="7650"/>
    <cellStyle name="Good 42" xfId="7651"/>
    <cellStyle name="Good 43" xfId="7652"/>
    <cellStyle name="Good 44" xfId="7653"/>
    <cellStyle name="Good 45" xfId="7654"/>
    <cellStyle name="Good 46" xfId="7655"/>
    <cellStyle name="Good 47" xfId="7656"/>
    <cellStyle name="Good 48" xfId="7657"/>
    <cellStyle name="Good 49" xfId="7658"/>
    <cellStyle name="Good 5" xfId="7659"/>
    <cellStyle name="Good 5 2" xfId="7660"/>
    <cellStyle name="Good 50" xfId="7661"/>
    <cellStyle name="Good 51" xfId="7662"/>
    <cellStyle name="Good 52" xfId="7663"/>
    <cellStyle name="Good 53" xfId="7664"/>
    <cellStyle name="Good 54" xfId="7665"/>
    <cellStyle name="Good 55" xfId="7666"/>
    <cellStyle name="Good 56" xfId="7667"/>
    <cellStyle name="Good 57" xfId="7668"/>
    <cellStyle name="Good 58" xfId="18428"/>
    <cellStyle name="Good 6" xfId="7669"/>
    <cellStyle name="Good 6 2" xfId="7670"/>
    <cellStyle name="Good 7" xfId="7671"/>
    <cellStyle name="Good 7 2" xfId="7672"/>
    <cellStyle name="Good 8" xfId="7673"/>
    <cellStyle name="Good 8 2" xfId="7674"/>
    <cellStyle name="Good 9" xfId="7675"/>
    <cellStyle name="Good 9 2" xfId="7676"/>
    <cellStyle name="Heading 1" xfId="1" builtinId="16" customBuiltin="1"/>
    <cellStyle name="Heading 1 10" xfId="7677"/>
    <cellStyle name="Heading 1 10 2" xfId="7678"/>
    <cellStyle name="Heading 1 11" xfId="7679"/>
    <cellStyle name="Heading 1 11 2" xfId="7680"/>
    <cellStyle name="Heading 1 12" xfId="7681"/>
    <cellStyle name="Heading 1 12 2" xfId="7682"/>
    <cellStyle name="Heading 1 13" xfId="7683"/>
    <cellStyle name="Heading 1 13 2" xfId="7684"/>
    <cellStyle name="Heading 1 14" xfId="7685"/>
    <cellStyle name="Heading 1 14 2" xfId="7686"/>
    <cellStyle name="Heading 1 15" xfId="7687"/>
    <cellStyle name="Heading 1 15 2" xfId="7688"/>
    <cellStyle name="Heading 1 16" xfId="7689"/>
    <cellStyle name="Heading 1 16 2" xfId="7690"/>
    <cellStyle name="Heading 1 17" xfId="7691"/>
    <cellStyle name="Heading 1 17 2" xfId="7692"/>
    <cellStyle name="Heading 1 18" xfId="7693"/>
    <cellStyle name="Heading 1 18 2" xfId="7694"/>
    <cellStyle name="Heading 1 19" xfId="7695"/>
    <cellStyle name="Heading 1 19 2" xfId="7696"/>
    <cellStyle name="Heading 1 2" xfId="7697"/>
    <cellStyle name="Heading 1 2 10" xfId="7698"/>
    <cellStyle name="Heading 1 2 10 2" xfId="7699"/>
    <cellStyle name="Heading 1 2 11" xfId="7700"/>
    <cellStyle name="Heading 1 2 11 2" xfId="7701"/>
    <cellStyle name="Heading 1 2 12" xfId="7702"/>
    <cellStyle name="Heading 1 2 12 2" xfId="7703"/>
    <cellStyle name="Heading 1 2 13" xfId="7704"/>
    <cellStyle name="Heading 1 2 13 2" xfId="7705"/>
    <cellStyle name="Heading 1 2 14" xfId="7706"/>
    <cellStyle name="Heading 1 2 14 2" xfId="7707"/>
    <cellStyle name="Heading 1 2 15" xfId="7708"/>
    <cellStyle name="Heading 1 2 15 2" xfId="7709"/>
    <cellStyle name="Heading 1 2 16" xfId="7710"/>
    <cellStyle name="Heading 1 2 16 2" xfId="7711"/>
    <cellStyle name="Heading 1 2 17" xfId="7712"/>
    <cellStyle name="Heading 1 2 17 2" xfId="7713"/>
    <cellStyle name="Heading 1 2 18" xfId="7714"/>
    <cellStyle name="Heading 1 2 18 2" xfId="7715"/>
    <cellStyle name="Heading 1 2 19" xfId="7716"/>
    <cellStyle name="Heading 1 2 19 2" xfId="7717"/>
    <cellStyle name="Heading 1 2 2" xfId="7718"/>
    <cellStyle name="Heading 1 2 2 10" xfId="7719"/>
    <cellStyle name="Heading 1 2 2 10 2" xfId="7720"/>
    <cellStyle name="Heading 1 2 2 11" xfId="7721"/>
    <cellStyle name="Heading 1 2 2 11 2" xfId="7722"/>
    <cellStyle name="Heading 1 2 2 12" xfId="7723"/>
    <cellStyle name="Heading 1 2 2 12 2" xfId="7724"/>
    <cellStyle name="Heading 1 2 2 13" xfId="7725"/>
    <cellStyle name="Heading 1 2 2 13 2" xfId="7726"/>
    <cellStyle name="Heading 1 2 2 14" xfId="7727"/>
    <cellStyle name="Heading 1 2 2 14 2" xfId="7728"/>
    <cellStyle name="Heading 1 2 2 15" xfId="7729"/>
    <cellStyle name="Heading 1 2 2 15 2" xfId="7730"/>
    <cellStyle name="Heading 1 2 2 16" xfId="7731"/>
    <cellStyle name="Heading 1 2 2 16 2" xfId="7732"/>
    <cellStyle name="Heading 1 2 2 17" xfId="7733"/>
    <cellStyle name="Heading 1 2 2 17 2" xfId="7734"/>
    <cellStyle name="Heading 1 2 2 18" xfId="7735"/>
    <cellStyle name="Heading 1 2 2 18 2" xfId="7736"/>
    <cellStyle name="Heading 1 2 2 19" xfId="7737"/>
    <cellStyle name="Heading 1 2 2 19 2" xfId="7738"/>
    <cellStyle name="Heading 1 2 2 2" xfId="7739"/>
    <cellStyle name="Heading 1 2 2 2 2" xfId="7740"/>
    <cellStyle name="Heading 1 2 2 2 2 2" xfId="7741"/>
    <cellStyle name="Heading 1 2 2 2 2 3" xfId="7742"/>
    <cellStyle name="Heading 1 2 2 2 3" xfId="7743"/>
    <cellStyle name="Heading 1 2 2 20" xfId="7744"/>
    <cellStyle name="Heading 1 2 2 20 2" xfId="7745"/>
    <cellStyle name="Heading 1 2 2 21" xfId="7746"/>
    <cellStyle name="Heading 1 2 2 21 2" xfId="7747"/>
    <cellStyle name="Heading 1 2 2 22" xfId="7748"/>
    <cellStyle name="Heading 1 2 2 22 2" xfId="7749"/>
    <cellStyle name="Heading 1 2 2 23" xfId="7750"/>
    <cellStyle name="Heading 1 2 2 24" xfId="7751"/>
    <cellStyle name="Heading 1 2 2 3" xfId="7752"/>
    <cellStyle name="Heading 1 2 2 3 2" xfId="7753"/>
    <cellStyle name="Heading 1 2 2 4" xfId="7754"/>
    <cellStyle name="Heading 1 2 2 4 2" xfId="7755"/>
    <cellStyle name="Heading 1 2 2 5" xfId="7756"/>
    <cellStyle name="Heading 1 2 2 5 2" xfId="7757"/>
    <cellStyle name="Heading 1 2 2 6" xfId="7758"/>
    <cellStyle name="Heading 1 2 2 6 2" xfId="7759"/>
    <cellStyle name="Heading 1 2 2 7" xfId="7760"/>
    <cellStyle name="Heading 1 2 2 7 2" xfId="7761"/>
    <cellStyle name="Heading 1 2 2 8" xfId="7762"/>
    <cellStyle name="Heading 1 2 2 8 2" xfId="7763"/>
    <cellStyle name="Heading 1 2 2 9" xfId="7764"/>
    <cellStyle name="Heading 1 2 2 9 2" xfId="7765"/>
    <cellStyle name="Heading 1 2 20" xfId="7766"/>
    <cellStyle name="Heading 1 2 20 2" xfId="7767"/>
    <cellStyle name="Heading 1 2 21" xfId="7768"/>
    <cellStyle name="Heading 1 2 21 2" xfId="7769"/>
    <cellStyle name="Heading 1 2 22" xfId="7770"/>
    <cellStyle name="Heading 1 2 22 2" xfId="7771"/>
    <cellStyle name="Heading 1 2 23" xfId="7772"/>
    <cellStyle name="Heading 1 2 23 2" xfId="7773"/>
    <cellStyle name="Heading 1 2 24" xfId="7774"/>
    <cellStyle name="Heading 1 2 24 2" xfId="7775"/>
    <cellStyle name="Heading 1 2 25" xfId="7776"/>
    <cellStyle name="Heading 1 2 25 2" xfId="7777"/>
    <cellStyle name="Heading 1 2 26" xfId="7778"/>
    <cellStyle name="Heading 1 2 26 2" xfId="7779"/>
    <cellStyle name="Heading 1 2 27" xfId="7780"/>
    <cellStyle name="Heading 1 2 27 2" xfId="7781"/>
    <cellStyle name="Heading 1 2 28" xfId="7782"/>
    <cellStyle name="Heading 1 2 29" xfId="7783"/>
    <cellStyle name="Heading 1 2 3" xfId="7784"/>
    <cellStyle name="Heading 1 2 3 2" xfId="7785"/>
    <cellStyle name="Heading 1 2 3 2 2" xfId="7786"/>
    <cellStyle name="Heading 1 2 3 3" xfId="7787"/>
    <cellStyle name="Heading 1 2 3 3 2" xfId="7788"/>
    <cellStyle name="Heading 1 2 3 4" xfId="7789"/>
    <cellStyle name="Heading 1 2 30" xfId="7790"/>
    <cellStyle name="Heading 1 2 4" xfId="7791"/>
    <cellStyle name="Heading 1 2 4 2" xfId="7792"/>
    <cellStyle name="Heading 1 2 4 2 2" xfId="7793"/>
    <cellStyle name="Heading 1 2 4 3" xfId="7794"/>
    <cellStyle name="Heading 1 2 5" xfId="7795"/>
    <cellStyle name="Heading 1 2 5 2" xfId="7796"/>
    <cellStyle name="Heading 1 2 6" xfId="7797"/>
    <cellStyle name="Heading 1 2 6 2" xfId="7798"/>
    <cellStyle name="Heading 1 2 7" xfId="7799"/>
    <cellStyle name="Heading 1 2 7 2" xfId="7800"/>
    <cellStyle name="Heading 1 2 8" xfId="7801"/>
    <cellStyle name="Heading 1 2 8 2" xfId="7802"/>
    <cellStyle name="Heading 1 2 9" xfId="7803"/>
    <cellStyle name="Heading 1 2 9 2" xfId="7804"/>
    <cellStyle name="Heading 1 20" xfId="7805"/>
    <cellStyle name="Heading 1 20 2" xfId="7806"/>
    <cellStyle name="Heading 1 21" xfId="7807"/>
    <cellStyle name="Heading 1 21 2" xfId="7808"/>
    <cellStyle name="Heading 1 22" xfId="7809"/>
    <cellStyle name="Heading 1 22 2" xfId="7810"/>
    <cellStyle name="Heading 1 23" xfId="7811"/>
    <cellStyle name="Heading 1 23 2" xfId="7812"/>
    <cellStyle name="Heading 1 24" xfId="7813"/>
    <cellStyle name="Heading 1 24 2" xfId="7814"/>
    <cellStyle name="Heading 1 25" xfId="7815"/>
    <cellStyle name="Heading 1 25 2" xfId="7816"/>
    <cellStyle name="Heading 1 26" xfId="7817"/>
    <cellStyle name="Heading 1 26 2" xfId="7818"/>
    <cellStyle name="Heading 1 27" xfId="7819"/>
    <cellStyle name="Heading 1 27 2" xfId="7820"/>
    <cellStyle name="Heading 1 28" xfId="7821"/>
    <cellStyle name="Heading 1 28 2" xfId="7822"/>
    <cellStyle name="Heading 1 29" xfId="7823"/>
    <cellStyle name="Heading 1 29 2" xfId="7824"/>
    <cellStyle name="Heading 1 3" xfId="7825"/>
    <cellStyle name="Heading 1 3 2" xfId="7826"/>
    <cellStyle name="Heading 1 30" xfId="7827"/>
    <cellStyle name="Heading 1 30 2" xfId="7828"/>
    <cellStyle name="Heading 1 31" xfId="7829"/>
    <cellStyle name="Heading 1 31 2" xfId="7830"/>
    <cellStyle name="Heading 1 32" xfId="7831"/>
    <cellStyle name="Heading 1 32 2" xfId="7832"/>
    <cellStyle name="Heading 1 33" xfId="7833"/>
    <cellStyle name="Heading 1 33 2" xfId="7834"/>
    <cellStyle name="Heading 1 34" xfId="7835"/>
    <cellStyle name="Heading 1 34 2" xfId="7836"/>
    <cellStyle name="Heading 1 35" xfId="7837"/>
    <cellStyle name="Heading 1 35 2" xfId="7838"/>
    <cellStyle name="Heading 1 36" xfId="7839"/>
    <cellStyle name="Heading 1 36 2" xfId="7840"/>
    <cellStyle name="Heading 1 37" xfId="7841"/>
    <cellStyle name="Heading 1 37 2" xfId="7842"/>
    <cellStyle name="Heading 1 38" xfId="7843"/>
    <cellStyle name="Heading 1 38 2" xfId="7844"/>
    <cellStyle name="Heading 1 39" xfId="7845"/>
    <cellStyle name="Heading 1 39 2" xfId="7846"/>
    <cellStyle name="Heading 1 4" xfId="7847"/>
    <cellStyle name="Heading 1 4 2" xfId="7848"/>
    <cellStyle name="Heading 1 40" xfId="7849"/>
    <cellStyle name="Heading 1 40 2" xfId="7850"/>
    <cellStyle name="Heading 1 41" xfId="7851"/>
    <cellStyle name="Heading 1 42" xfId="7852"/>
    <cellStyle name="Heading 1 43" xfId="7853"/>
    <cellStyle name="Heading 1 44" xfId="7854"/>
    <cellStyle name="Heading 1 45" xfId="7855"/>
    <cellStyle name="Heading 1 46" xfId="7856"/>
    <cellStyle name="Heading 1 47" xfId="7857"/>
    <cellStyle name="Heading 1 48" xfId="7858"/>
    <cellStyle name="Heading 1 49" xfId="7859"/>
    <cellStyle name="Heading 1 5" xfId="7860"/>
    <cellStyle name="Heading 1 5 2" xfId="7861"/>
    <cellStyle name="Heading 1 50" xfId="7862"/>
    <cellStyle name="Heading 1 51" xfId="7863"/>
    <cellStyle name="Heading 1 52" xfId="7864"/>
    <cellStyle name="Heading 1 53" xfId="7865"/>
    <cellStyle name="Heading 1 54" xfId="7866"/>
    <cellStyle name="Heading 1 55" xfId="7867"/>
    <cellStyle name="Heading 1 56" xfId="7868"/>
    <cellStyle name="Heading 1 57" xfId="7869"/>
    <cellStyle name="Heading 1 58" xfId="18429"/>
    <cellStyle name="Heading 1 6" xfId="7870"/>
    <cellStyle name="Heading 1 6 2" xfId="7871"/>
    <cellStyle name="Heading 1 7" xfId="7872"/>
    <cellStyle name="Heading 1 7 2" xfId="7873"/>
    <cellStyle name="Heading 1 8" xfId="7874"/>
    <cellStyle name="Heading 1 8 2" xfId="7875"/>
    <cellStyle name="Heading 1 9" xfId="7876"/>
    <cellStyle name="Heading 1 9 2" xfId="7877"/>
    <cellStyle name="Heading 2" xfId="19" builtinId="17" customBuiltin="1"/>
    <cellStyle name="Heading 2 10" xfId="7878"/>
    <cellStyle name="Heading 2 10 2" xfId="7879"/>
    <cellStyle name="Heading 2 11" xfId="7880"/>
    <cellStyle name="Heading 2 11 2" xfId="7881"/>
    <cellStyle name="Heading 2 12" xfId="7882"/>
    <cellStyle name="Heading 2 12 2" xfId="7883"/>
    <cellStyle name="Heading 2 13" xfId="7884"/>
    <cellStyle name="Heading 2 13 2" xfId="7885"/>
    <cellStyle name="Heading 2 14" xfId="7886"/>
    <cellStyle name="Heading 2 14 2" xfId="7887"/>
    <cellStyle name="Heading 2 15" xfId="7888"/>
    <cellStyle name="Heading 2 15 2" xfId="7889"/>
    <cellStyle name="Heading 2 16" xfId="7890"/>
    <cellStyle name="Heading 2 16 2" xfId="7891"/>
    <cellStyle name="Heading 2 17" xfId="7892"/>
    <cellStyle name="Heading 2 17 2" xfId="7893"/>
    <cellStyle name="Heading 2 18" xfId="7894"/>
    <cellStyle name="Heading 2 18 2" xfId="7895"/>
    <cellStyle name="Heading 2 19" xfId="7896"/>
    <cellStyle name="Heading 2 19 2" xfId="7897"/>
    <cellStyle name="Heading 2 2" xfId="7898"/>
    <cellStyle name="Heading 2 2 10" xfId="7899"/>
    <cellStyle name="Heading 2 2 10 2" xfId="7900"/>
    <cellStyle name="Heading 2 2 11" xfId="7901"/>
    <cellStyle name="Heading 2 2 11 2" xfId="7902"/>
    <cellStyle name="Heading 2 2 12" xfId="7903"/>
    <cellStyle name="Heading 2 2 12 2" xfId="7904"/>
    <cellStyle name="Heading 2 2 13" xfId="7905"/>
    <cellStyle name="Heading 2 2 13 2" xfId="7906"/>
    <cellStyle name="Heading 2 2 14" xfId="7907"/>
    <cellStyle name="Heading 2 2 14 2" xfId="7908"/>
    <cellStyle name="Heading 2 2 15" xfId="7909"/>
    <cellStyle name="Heading 2 2 15 2" xfId="7910"/>
    <cellStyle name="Heading 2 2 16" xfId="7911"/>
    <cellStyle name="Heading 2 2 16 2" xfId="7912"/>
    <cellStyle name="Heading 2 2 17" xfId="7913"/>
    <cellStyle name="Heading 2 2 17 2" xfId="7914"/>
    <cellStyle name="Heading 2 2 18" xfId="7915"/>
    <cellStyle name="Heading 2 2 18 2" xfId="7916"/>
    <cellStyle name="Heading 2 2 19" xfId="7917"/>
    <cellStyle name="Heading 2 2 19 2" xfId="7918"/>
    <cellStyle name="Heading 2 2 2" xfId="7919"/>
    <cellStyle name="Heading 2 2 2 10" xfId="7920"/>
    <cellStyle name="Heading 2 2 2 10 2" xfId="7921"/>
    <cellStyle name="Heading 2 2 2 11" xfId="7922"/>
    <cellStyle name="Heading 2 2 2 11 2" xfId="7923"/>
    <cellStyle name="Heading 2 2 2 12" xfId="7924"/>
    <cellStyle name="Heading 2 2 2 12 2" xfId="7925"/>
    <cellStyle name="Heading 2 2 2 13" xfId="7926"/>
    <cellStyle name="Heading 2 2 2 13 2" xfId="7927"/>
    <cellStyle name="Heading 2 2 2 14" xfId="7928"/>
    <cellStyle name="Heading 2 2 2 14 2" xfId="7929"/>
    <cellStyle name="Heading 2 2 2 15" xfId="7930"/>
    <cellStyle name="Heading 2 2 2 15 2" xfId="7931"/>
    <cellStyle name="Heading 2 2 2 16" xfId="7932"/>
    <cellStyle name="Heading 2 2 2 16 2" xfId="7933"/>
    <cellStyle name="Heading 2 2 2 17" xfId="7934"/>
    <cellStyle name="Heading 2 2 2 17 2" xfId="7935"/>
    <cellStyle name="Heading 2 2 2 18" xfId="7936"/>
    <cellStyle name="Heading 2 2 2 18 2" xfId="7937"/>
    <cellStyle name="Heading 2 2 2 19" xfId="7938"/>
    <cellStyle name="Heading 2 2 2 19 2" xfId="7939"/>
    <cellStyle name="Heading 2 2 2 2" xfId="7940"/>
    <cellStyle name="Heading 2 2 2 2 2" xfId="7941"/>
    <cellStyle name="Heading 2 2 2 2 2 2" xfId="7942"/>
    <cellStyle name="Heading 2 2 2 2 2 3" xfId="7943"/>
    <cellStyle name="Heading 2 2 2 2 3" xfId="7944"/>
    <cellStyle name="Heading 2 2 2 20" xfId="7945"/>
    <cellStyle name="Heading 2 2 2 20 2" xfId="7946"/>
    <cellStyle name="Heading 2 2 2 21" xfId="7947"/>
    <cellStyle name="Heading 2 2 2 21 2" xfId="7948"/>
    <cellStyle name="Heading 2 2 2 22" xfId="7949"/>
    <cellStyle name="Heading 2 2 2 22 2" xfId="7950"/>
    <cellStyle name="Heading 2 2 2 23" xfId="7951"/>
    <cellStyle name="Heading 2 2 2 24" xfId="7952"/>
    <cellStyle name="Heading 2 2 2 3" xfId="7953"/>
    <cellStyle name="Heading 2 2 2 3 2" xfId="7954"/>
    <cellStyle name="Heading 2 2 2 4" xfId="7955"/>
    <cellStyle name="Heading 2 2 2 4 2" xfId="7956"/>
    <cellStyle name="Heading 2 2 2 5" xfId="7957"/>
    <cellStyle name="Heading 2 2 2 5 2" xfId="7958"/>
    <cellStyle name="Heading 2 2 2 6" xfId="7959"/>
    <cellStyle name="Heading 2 2 2 6 2" xfId="7960"/>
    <cellStyle name="Heading 2 2 2 7" xfId="7961"/>
    <cellStyle name="Heading 2 2 2 7 2" xfId="7962"/>
    <cellStyle name="Heading 2 2 2 8" xfId="7963"/>
    <cellStyle name="Heading 2 2 2 8 2" xfId="7964"/>
    <cellStyle name="Heading 2 2 2 9" xfId="7965"/>
    <cellStyle name="Heading 2 2 2 9 2" xfId="7966"/>
    <cellStyle name="Heading 2 2 20" xfId="7967"/>
    <cellStyle name="Heading 2 2 20 2" xfId="7968"/>
    <cellStyle name="Heading 2 2 21" xfId="7969"/>
    <cellStyle name="Heading 2 2 21 2" xfId="7970"/>
    <cellStyle name="Heading 2 2 22" xfId="7971"/>
    <cellStyle name="Heading 2 2 22 2" xfId="7972"/>
    <cellStyle name="Heading 2 2 23" xfId="7973"/>
    <cellStyle name="Heading 2 2 23 2" xfId="7974"/>
    <cellStyle name="Heading 2 2 24" xfId="7975"/>
    <cellStyle name="Heading 2 2 24 2" xfId="7976"/>
    <cellStyle name="Heading 2 2 25" xfId="7977"/>
    <cellStyle name="Heading 2 2 25 2" xfId="7978"/>
    <cellStyle name="Heading 2 2 26" xfId="7979"/>
    <cellStyle name="Heading 2 2 26 2" xfId="7980"/>
    <cellStyle name="Heading 2 2 27" xfId="7981"/>
    <cellStyle name="Heading 2 2 27 2" xfId="7982"/>
    <cellStyle name="Heading 2 2 28" xfId="7983"/>
    <cellStyle name="Heading 2 2 29" xfId="7984"/>
    <cellStyle name="Heading 2 2 3" xfId="7985"/>
    <cellStyle name="Heading 2 2 3 2" xfId="7986"/>
    <cellStyle name="Heading 2 2 3 2 2" xfId="7987"/>
    <cellStyle name="Heading 2 2 3 3" xfId="7988"/>
    <cellStyle name="Heading 2 2 3 3 2" xfId="7989"/>
    <cellStyle name="Heading 2 2 3 4" xfId="7990"/>
    <cellStyle name="Heading 2 2 30" xfId="7991"/>
    <cellStyle name="Heading 2 2 4" xfId="7992"/>
    <cellStyle name="Heading 2 2 4 2" xfId="7993"/>
    <cellStyle name="Heading 2 2 4 2 2" xfId="7994"/>
    <cellStyle name="Heading 2 2 4 3" xfId="7995"/>
    <cellStyle name="Heading 2 2 5" xfId="7996"/>
    <cellStyle name="Heading 2 2 5 2" xfId="7997"/>
    <cellStyle name="Heading 2 2 6" xfId="7998"/>
    <cellStyle name="Heading 2 2 6 2" xfId="7999"/>
    <cellStyle name="Heading 2 2 7" xfId="8000"/>
    <cellStyle name="Heading 2 2 7 2" xfId="8001"/>
    <cellStyle name="Heading 2 2 8" xfId="8002"/>
    <cellStyle name="Heading 2 2 8 2" xfId="8003"/>
    <cellStyle name="Heading 2 2 9" xfId="8004"/>
    <cellStyle name="Heading 2 2 9 2" xfId="8005"/>
    <cellStyle name="Heading 2 20" xfId="8006"/>
    <cellStyle name="Heading 2 20 2" xfId="8007"/>
    <cellStyle name="Heading 2 21" xfId="8008"/>
    <cellStyle name="Heading 2 21 2" xfId="8009"/>
    <cellStyle name="Heading 2 22" xfId="8010"/>
    <cellStyle name="Heading 2 22 2" xfId="8011"/>
    <cellStyle name="Heading 2 23" xfId="8012"/>
    <cellStyle name="Heading 2 23 2" xfId="8013"/>
    <cellStyle name="Heading 2 24" xfId="8014"/>
    <cellStyle name="Heading 2 24 2" xfId="8015"/>
    <cellStyle name="Heading 2 25" xfId="8016"/>
    <cellStyle name="Heading 2 25 2" xfId="8017"/>
    <cellStyle name="Heading 2 26" xfId="8018"/>
    <cellStyle name="Heading 2 26 2" xfId="8019"/>
    <cellStyle name="Heading 2 27" xfId="8020"/>
    <cellStyle name="Heading 2 27 2" xfId="8021"/>
    <cellStyle name="Heading 2 28" xfId="8022"/>
    <cellStyle name="Heading 2 28 2" xfId="8023"/>
    <cellStyle name="Heading 2 29" xfId="8024"/>
    <cellStyle name="Heading 2 29 2" xfId="8025"/>
    <cellStyle name="Heading 2 3" xfId="8026"/>
    <cellStyle name="Heading 2 3 2" xfId="8027"/>
    <cellStyle name="Heading 2 30" xfId="8028"/>
    <cellStyle name="Heading 2 30 2" xfId="8029"/>
    <cellStyle name="Heading 2 31" xfId="8030"/>
    <cellStyle name="Heading 2 31 2" xfId="8031"/>
    <cellStyle name="Heading 2 32" xfId="8032"/>
    <cellStyle name="Heading 2 32 2" xfId="8033"/>
    <cellStyle name="Heading 2 33" xfId="8034"/>
    <cellStyle name="Heading 2 33 2" xfId="8035"/>
    <cellStyle name="Heading 2 34" xfId="8036"/>
    <cellStyle name="Heading 2 34 2" xfId="8037"/>
    <cellStyle name="Heading 2 35" xfId="8038"/>
    <cellStyle name="Heading 2 35 2" xfId="8039"/>
    <cellStyle name="Heading 2 36" xfId="8040"/>
    <cellStyle name="Heading 2 36 2" xfId="8041"/>
    <cellStyle name="Heading 2 37" xfId="8042"/>
    <cellStyle name="Heading 2 37 2" xfId="8043"/>
    <cellStyle name="Heading 2 38" xfId="8044"/>
    <cellStyle name="Heading 2 38 2" xfId="8045"/>
    <cellStyle name="Heading 2 39" xfId="8046"/>
    <cellStyle name="Heading 2 39 2" xfId="8047"/>
    <cellStyle name="Heading 2 4" xfId="8048"/>
    <cellStyle name="Heading 2 4 2" xfId="8049"/>
    <cellStyle name="Heading 2 40" xfId="8050"/>
    <cellStyle name="Heading 2 40 2" xfId="8051"/>
    <cellStyle name="Heading 2 41" xfId="8052"/>
    <cellStyle name="Heading 2 42" xfId="8053"/>
    <cellStyle name="Heading 2 43" xfId="8054"/>
    <cellStyle name="Heading 2 44" xfId="8055"/>
    <cellStyle name="Heading 2 45" xfId="8056"/>
    <cellStyle name="Heading 2 46" xfId="8057"/>
    <cellStyle name="Heading 2 47" xfId="8058"/>
    <cellStyle name="Heading 2 48" xfId="8059"/>
    <cellStyle name="Heading 2 49" xfId="8060"/>
    <cellStyle name="Heading 2 5" xfId="8061"/>
    <cellStyle name="Heading 2 5 2" xfId="8062"/>
    <cellStyle name="Heading 2 50" xfId="8063"/>
    <cellStyle name="Heading 2 51" xfId="8064"/>
    <cellStyle name="Heading 2 52" xfId="8065"/>
    <cellStyle name="Heading 2 53" xfId="8066"/>
    <cellStyle name="Heading 2 54" xfId="8067"/>
    <cellStyle name="Heading 2 55" xfId="8068"/>
    <cellStyle name="Heading 2 56" xfId="8069"/>
    <cellStyle name="Heading 2 57" xfId="8070"/>
    <cellStyle name="Heading 2 58" xfId="18430"/>
    <cellStyle name="Heading 2 6" xfId="8071"/>
    <cellStyle name="Heading 2 6 2" xfId="8072"/>
    <cellStyle name="Heading 2 7" xfId="8073"/>
    <cellStyle name="Heading 2 7 2" xfId="8074"/>
    <cellStyle name="Heading 2 8" xfId="8075"/>
    <cellStyle name="Heading 2 8 2" xfId="8076"/>
    <cellStyle name="Heading 2 9" xfId="8077"/>
    <cellStyle name="Heading 2 9 2" xfId="8078"/>
    <cellStyle name="Heading 3" xfId="17" builtinId="18" customBuiltin="1"/>
    <cellStyle name="Heading 3 10" xfId="8079"/>
    <cellStyle name="Heading 3 10 2" xfId="8080"/>
    <cellStyle name="Heading 3 11" xfId="8081"/>
    <cellStyle name="Heading 3 11 2" xfId="8082"/>
    <cellStyle name="Heading 3 12" xfId="8083"/>
    <cellStyle name="Heading 3 12 2" xfId="8084"/>
    <cellStyle name="Heading 3 13" xfId="8085"/>
    <cellStyle name="Heading 3 13 2" xfId="8086"/>
    <cellStyle name="Heading 3 14" xfId="8087"/>
    <cellStyle name="Heading 3 14 2" xfId="8088"/>
    <cellStyle name="Heading 3 15" xfId="8089"/>
    <cellStyle name="Heading 3 15 2" xfId="8090"/>
    <cellStyle name="Heading 3 16" xfId="8091"/>
    <cellStyle name="Heading 3 16 2" xfId="8092"/>
    <cellStyle name="Heading 3 17" xfId="8093"/>
    <cellStyle name="Heading 3 17 2" xfId="8094"/>
    <cellStyle name="Heading 3 18" xfId="8095"/>
    <cellStyle name="Heading 3 18 2" xfId="8096"/>
    <cellStyle name="Heading 3 19" xfId="8097"/>
    <cellStyle name="Heading 3 19 2" xfId="8098"/>
    <cellStyle name="Heading 3 2" xfId="8099"/>
    <cellStyle name="Heading 3 2 10" xfId="8100"/>
    <cellStyle name="Heading 3 2 10 2" xfId="8101"/>
    <cellStyle name="Heading 3 2 11" xfId="8102"/>
    <cellStyle name="Heading 3 2 11 2" xfId="8103"/>
    <cellStyle name="Heading 3 2 12" xfId="8104"/>
    <cellStyle name="Heading 3 2 12 2" xfId="8105"/>
    <cellStyle name="Heading 3 2 13" xfId="8106"/>
    <cellStyle name="Heading 3 2 13 2" xfId="8107"/>
    <cellStyle name="Heading 3 2 14" xfId="8108"/>
    <cellStyle name="Heading 3 2 14 2" xfId="8109"/>
    <cellStyle name="Heading 3 2 15" xfId="8110"/>
    <cellStyle name="Heading 3 2 15 2" xfId="8111"/>
    <cellStyle name="Heading 3 2 16" xfId="8112"/>
    <cellStyle name="Heading 3 2 16 2" xfId="8113"/>
    <cellStyle name="Heading 3 2 17" xfId="8114"/>
    <cellStyle name="Heading 3 2 17 2" xfId="8115"/>
    <cellStyle name="Heading 3 2 18" xfId="8116"/>
    <cellStyle name="Heading 3 2 18 2" xfId="8117"/>
    <cellStyle name="Heading 3 2 19" xfId="8118"/>
    <cellStyle name="Heading 3 2 19 2" xfId="8119"/>
    <cellStyle name="Heading 3 2 2" xfId="8120"/>
    <cellStyle name="Heading 3 2 2 10" xfId="8121"/>
    <cellStyle name="Heading 3 2 2 10 2" xfId="8122"/>
    <cellStyle name="Heading 3 2 2 11" xfId="8123"/>
    <cellStyle name="Heading 3 2 2 11 2" xfId="8124"/>
    <cellStyle name="Heading 3 2 2 12" xfId="8125"/>
    <cellStyle name="Heading 3 2 2 12 2" xfId="8126"/>
    <cellStyle name="Heading 3 2 2 13" xfId="8127"/>
    <cellStyle name="Heading 3 2 2 13 2" xfId="8128"/>
    <cellStyle name="Heading 3 2 2 14" xfId="8129"/>
    <cellStyle name="Heading 3 2 2 14 2" xfId="8130"/>
    <cellStyle name="Heading 3 2 2 15" xfId="8131"/>
    <cellStyle name="Heading 3 2 2 15 2" xfId="8132"/>
    <cellStyle name="Heading 3 2 2 16" xfId="8133"/>
    <cellStyle name="Heading 3 2 2 16 2" xfId="8134"/>
    <cellStyle name="Heading 3 2 2 17" xfId="8135"/>
    <cellStyle name="Heading 3 2 2 17 2" xfId="8136"/>
    <cellStyle name="Heading 3 2 2 18" xfId="8137"/>
    <cellStyle name="Heading 3 2 2 18 2" xfId="8138"/>
    <cellStyle name="Heading 3 2 2 19" xfId="8139"/>
    <cellStyle name="Heading 3 2 2 19 2" xfId="8140"/>
    <cellStyle name="Heading 3 2 2 2" xfId="8141"/>
    <cellStyle name="Heading 3 2 2 2 2" xfId="8142"/>
    <cellStyle name="Heading 3 2 2 2 2 2" xfId="8143"/>
    <cellStyle name="Heading 3 2 2 2 2 3" xfId="8144"/>
    <cellStyle name="Heading 3 2 2 2 3" xfId="8145"/>
    <cellStyle name="Heading 3 2 2 20" xfId="8146"/>
    <cellStyle name="Heading 3 2 2 20 2" xfId="8147"/>
    <cellStyle name="Heading 3 2 2 21" xfId="8148"/>
    <cellStyle name="Heading 3 2 2 21 2" xfId="8149"/>
    <cellStyle name="Heading 3 2 2 22" xfId="8150"/>
    <cellStyle name="Heading 3 2 2 22 2" xfId="8151"/>
    <cellStyle name="Heading 3 2 2 23" xfId="8152"/>
    <cellStyle name="Heading 3 2 2 24" xfId="8153"/>
    <cellStyle name="Heading 3 2 2 3" xfId="8154"/>
    <cellStyle name="Heading 3 2 2 3 2" xfId="8155"/>
    <cellStyle name="Heading 3 2 2 4" xfId="8156"/>
    <cellStyle name="Heading 3 2 2 4 2" xfId="8157"/>
    <cellStyle name="Heading 3 2 2 5" xfId="8158"/>
    <cellStyle name="Heading 3 2 2 5 2" xfId="8159"/>
    <cellStyle name="Heading 3 2 2 6" xfId="8160"/>
    <cellStyle name="Heading 3 2 2 6 2" xfId="8161"/>
    <cellStyle name="Heading 3 2 2 7" xfId="8162"/>
    <cellStyle name="Heading 3 2 2 7 2" xfId="8163"/>
    <cellStyle name="Heading 3 2 2 8" xfId="8164"/>
    <cellStyle name="Heading 3 2 2 8 2" xfId="8165"/>
    <cellStyle name="Heading 3 2 2 9" xfId="8166"/>
    <cellStyle name="Heading 3 2 2 9 2" xfId="8167"/>
    <cellStyle name="Heading 3 2 20" xfId="8168"/>
    <cellStyle name="Heading 3 2 20 2" xfId="8169"/>
    <cellStyle name="Heading 3 2 21" xfId="8170"/>
    <cellStyle name="Heading 3 2 21 2" xfId="8171"/>
    <cellStyle name="Heading 3 2 22" xfId="8172"/>
    <cellStyle name="Heading 3 2 22 2" xfId="8173"/>
    <cellStyle name="Heading 3 2 23" xfId="8174"/>
    <cellStyle name="Heading 3 2 23 2" xfId="8175"/>
    <cellStyle name="Heading 3 2 24" xfId="8176"/>
    <cellStyle name="Heading 3 2 24 2" xfId="8177"/>
    <cellStyle name="Heading 3 2 25" xfId="8178"/>
    <cellStyle name="Heading 3 2 25 2" xfId="8179"/>
    <cellStyle name="Heading 3 2 26" xfId="8180"/>
    <cellStyle name="Heading 3 2 26 2" xfId="8181"/>
    <cellStyle name="Heading 3 2 27" xfId="8182"/>
    <cellStyle name="Heading 3 2 27 2" xfId="8183"/>
    <cellStyle name="Heading 3 2 28" xfId="8184"/>
    <cellStyle name="Heading 3 2 29" xfId="8185"/>
    <cellStyle name="Heading 3 2 3" xfId="8186"/>
    <cellStyle name="Heading 3 2 3 2" xfId="8187"/>
    <cellStyle name="Heading 3 2 3 2 2" xfId="8188"/>
    <cellStyle name="Heading 3 2 3 3" xfId="8189"/>
    <cellStyle name="Heading 3 2 3 3 2" xfId="8190"/>
    <cellStyle name="Heading 3 2 3 4" xfId="8191"/>
    <cellStyle name="Heading 3 2 30" xfId="8192"/>
    <cellStyle name="Heading 3 2 4" xfId="8193"/>
    <cellStyle name="Heading 3 2 4 2" xfId="8194"/>
    <cellStyle name="Heading 3 2 4 2 2" xfId="8195"/>
    <cellStyle name="Heading 3 2 4 3" xfId="8196"/>
    <cellStyle name="Heading 3 2 5" xfId="8197"/>
    <cellStyle name="Heading 3 2 5 2" xfId="8198"/>
    <cellStyle name="Heading 3 2 6" xfId="8199"/>
    <cellStyle name="Heading 3 2 6 2" xfId="8200"/>
    <cellStyle name="Heading 3 2 7" xfId="8201"/>
    <cellStyle name="Heading 3 2 7 2" xfId="8202"/>
    <cellStyle name="Heading 3 2 8" xfId="8203"/>
    <cellStyle name="Heading 3 2 8 2" xfId="8204"/>
    <cellStyle name="Heading 3 2 9" xfId="8205"/>
    <cellStyle name="Heading 3 2 9 2" xfId="8206"/>
    <cellStyle name="Heading 3 20" xfId="8207"/>
    <cellStyle name="Heading 3 20 2" xfId="8208"/>
    <cellStyle name="Heading 3 21" xfId="8209"/>
    <cellStyle name="Heading 3 21 2" xfId="8210"/>
    <cellStyle name="Heading 3 22" xfId="8211"/>
    <cellStyle name="Heading 3 22 2" xfId="8212"/>
    <cellStyle name="Heading 3 23" xfId="8213"/>
    <cellStyle name="Heading 3 23 2" xfId="8214"/>
    <cellStyle name="Heading 3 24" xfId="8215"/>
    <cellStyle name="Heading 3 24 2" xfId="8216"/>
    <cellStyle name="Heading 3 25" xfId="8217"/>
    <cellStyle name="Heading 3 25 2" xfId="8218"/>
    <cellStyle name="Heading 3 26" xfId="8219"/>
    <cellStyle name="Heading 3 26 2" xfId="8220"/>
    <cellStyle name="Heading 3 27" xfId="8221"/>
    <cellStyle name="Heading 3 27 2" xfId="8222"/>
    <cellStyle name="Heading 3 28" xfId="8223"/>
    <cellStyle name="Heading 3 28 2" xfId="8224"/>
    <cellStyle name="Heading 3 29" xfId="8225"/>
    <cellStyle name="Heading 3 29 2" xfId="8226"/>
    <cellStyle name="Heading 3 3" xfId="8227"/>
    <cellStyle name="Heading 3 3 2" xfId="8228"/>
    <cellStyle name="Heading 3 30" xfId="8229"/>
    <cellStyle name="Heading 3 30 2" xfId="8230"/>
    <cellStyle name="Heading 3 31" xfId="8231"/>
    <cellStyle name="Heading 3 31 2" xfId="8232"/>
    <cellStyle name="Heading 3 32" xfId="8233"/>
    <cellStyle name="Heading 3 32 2" xfId="8234"/>
    <cellStyle name="Heading 3 33" xfId="8235"/>
    <cellStyle name="Heading 3 33 2" xfId="8236"/>
    <cellStyle name="Heading 3 34" xfId="8237"/>
    <cellStyle name="Heading 3 34 2" xfId="8238"/>
    <cellStyle name="Heading 3 35" xfId="8239"/>
    <cellStyle name="Heading 3 35 2" xfId="8240"/>
    <cellStyle name="Heading 3 36" xfId="8241"/>
    <cellStyle name="Heading 3 36 2" xfId="8242"/>
    <cellStyle name="Heading 3 37" xfId="8243"/>
    <cellStyle name="Heading 3 37 2" xfId="8244"/>
    <cellStyle name="Heading 3 38" xfId="8245"/>
    <cellStyle name="Heading 3 38 2" xfId="8246"/>
    <cellStyle name="Heading 3 39" xfId="8247"/>
    <cellStyle name="Heading 3 39 2" xfId="8248"/>
    <cellStyle name="Heading 3 4" xfId="8249"/>
    <cellStyle name="Heading 3 4 2" xfId="8250"/>
    <cellStyle name="Heading 3 40" xfId="8251"/>
    <cellStyle name="Heading 3 40 2" xfId="8252"/>
    <cellStyle name="Heading 3 41" xfId="8253"/>
    <cellStyle name="Heading 3 42" xfId="8254"/>
    <cellStyle name="Heading 3 43" xfId="8255"/>
    <cellStyle name="Heading 3 44" xfId="8256"/>
    <cellStyle name="Heading 3 45" xfId="8257"/>
    <cellStyle name="Heading 3 46" xfId="8258"/>
    <cellStyle name="Heading 3 47" xfId="8259"/>
    <cellStyle name="Heading 3 48" xfId="8260"/>
    <cellStyle name="Heading 3 49" xfId="8261"/>
    <cellStyle name="Heading 3 5" xfId="8262"/>
    <cellStyle name="Heading 3 5 2" xfId="8263"/>
    <cellStyle name="Heading 3 50" xfId="8264"/>
    <cellStyle name="Heading 3 51" xfId="8265"/>
    <cellStyle name="Heading 3 52" xfId="8266"/>
    <cellStyle name="Heading 3 53" xfId="8267"/>
    <cellStyle name="Heading 3 54" xfId="8268"/>
    <cellStyle name="Heading 3 55" xfId="8269"/>
    <cellStyle name="Heading 3 56" xfId="8270"/>
    <cellStyle name="Heading 3 57" xfId="8271"/>
    <cellStyle name="Heading 3 58" xfId="18431"/>
    <cellStyle name="Heading 3 6" xfId="8272"/>
    <cellStyle name="Heading 3 6 2" xfId="8273"/>
    <cellStyle name="Heading 3 7" xfId="8274"/>
    <cellStyle name="Heading 3 7 2" xfId="8275"/>
    <cellStyle name="Heading 3 8" xfId="8276"/>
    <cellStyle name="Heading 3 8 2" xfId="8277"/>
    <cellStyle name="Heading 3 9" xfId="8278"/>
    <cellStyle name="Heading 3 9 2" xfId="8279"/>
    <cellStyle name="Heading 4" xfId="14" builtinId="19" customBuiltin="1"/>
    <cellStyle name="Heading 4 10" xfId="8280"/>
    <cellStyle name="Heading 4 10 2" xfId="8281"/>
    <cellStyle name="Heading 4 11" xfId="8282"/>
    <cellStyle name="Heading 4 11 2" xfId="8283"/>
    <cellStyle name="Heading 4 12" xfId="8284"/>
    <cellStyle name="Heading 4 12 2" xfId="8285"/>
    <cellStyle name="Heading 4 13" xfId="8286"/>
    <cellStyle name="Heading 4 13 2" xfId="8287"/>
    <cellStyle name="Heading 4 14" xfId="8288"/>
    <cellStyle name="Heading 4 14 2" xfId="8289"/>
    <cellStyle name="Heading 4 15" xfId="8290"/>
    <cellStyle name="Heading 4 15 2" xfId="8291"/>
    <cellStyle name="Heading 4 16" xfId="8292"/>
    <cellStyle name="Heading 4 16 2" xfId="8293"/>
    <cellStyle name="Heading 4 17" xfId="8294"/>
    <cellStyle name="Heading 4 17 2" xfId="8295"/>
    <cellStyle name="Heading 4 18" xfId="8296"/>
    <cellStyle name="Heading 4 18 2" xfId="8297"/>
    <cellStyle name="Heading 4 19" xfId="8298"/>
    <cellStyle name="Heading 4 19 2" xfId="8299"/>
    <cellStyle name="Heading 4 2" xfId="8300"/>
    <cellStyle name="Heading 4 2 10" xfId="8301"/>
    <cellStyle name="Heading 4 2 10 2" xfId="8302"/>
    <cellStyle name="Heading 4 2 11" xfId="8303"/>
    <cellStyle name="Heading 4 2 11 2" xfId="8304"/>
    <cellStyle name="Heading 4 2 12" xfId="8305"/>
    <cellStyle name="Heading 4 2 12 2" xfId="8306"/>
    <cellStyle name="Heading 4 2 13" xfId="8307"/>
    <cellStyle name="Heading 4 2 13 2" xfId="8308"/>
    <cellStyle name="Heading 4 2 14" xfId="8309"/>
    <cellStyle name="Heading 4 2 14 2" xfId="8310"/>
    <cellStyle name="Heading 4 2 15" xfId="8311"/>
    <cellStyle name="Heading 4 2 15 2" xfId="8312"/>
    <cellStyle name="Heading 4 2 16" xfId="8313"/>
    <cellStyle name="Heading 4 2 16 2" xfId="8314"/>
    <cellStyle name="Heading 4 2 17" xfId="8315"/>
    <cellStyle name="Heading 4 2 17 2" xfId="8316"/>
    <cellStyle name="Heading 4 2 18" xfId="8317"/>
    <cellStyle name="Heading 4 2 18 2" xfId="8318"/>
    <cellStyle name="Heading 4 2 19" xfId="8319"/>
    <cellStyle name="Heading 4 2 19 2" xfId="8320"/>
    <cellStyle name="Heading 4 2 2" xfId="8321"/>
    <cellStyle name="Heading 4 2 2 10" xfId="8322"/>
    <cellStyle name="Heading 4 2 2 10 2" xfId="8323"/>
    <cellStyle name="Heading 4 2 2 11" xfId="8324"/>
    <cellStyle name="Heading 4 2 2 11 2" xfId="8325"/>
    <cellStyle name="Heading 4 2 2 12" xfId="8326"/>
    <cellStyle name="Heading 4 2 2 12 2" xfId="8327"/>
    <cellStyle name="Heading 4 2 2 13" xfId="8328"/>
    <cellStyle name="Heading 4 2 2 13 2" xfId="8329"/>
    <cellStyle name="Heading 4 2 2 14" xfId="8330"/>
    <cellStyle name="Heading 4 2 2 14 2" xfId="8331"/>
    <cellStyle name="Heading 4 2 2 15" xfId="8332"/>
    <cellStyle name="Heading 4 2 2 15 2" xfId="8333"/>
    <cellStyle name="Heading 4 2 2 16" xfId="8334"/>
    <cellStyle name="Heading 4 2 2 16 2" xfId="8335"/>
    <cellStyle name="Heading 4 2 2 17" xfId="8336"/>
    <cellStyle name="Heading 4 2 2 17 2" xfId="8337"/>
    <cellStyle name="Heading 4 2 2 18" xfId="8338"/>
    <cellStyle name="Heading 4 2 2 18 2" xfId="8339"/>
    <cellStyle name="Heading 4 2 2 19" xfId="8340"/>
    <cellStyle name="Heading 4 2 2 19 2" xfId="8341"/>
    <cellStyle name="Heading 4 2 2 2" xfId="8342"/>
    <cellStyle name="Heading 4 2 2 2 2" xfId="8343"/>
    <cellStyle name="Heading 4 2 2 2 2 2" xfId="8344"/>
    <cellStyle name="Heading 4 2 2 2 2 3" xfId="8345"/>
    <cellStyle name="Heading 4 2 2 2 3" xfId="8346"/>
    <cellStyle name="Heading 4 2 2 20" xfId="8347"/>
    <cellStyle name="Heading 4 2 2 20 2" xfId="8348"/>
    <cellStyle name="Heading 4 2 2 21" xfId="8349"/>
    <cellStyle name="Heading 4 2 2 21 2" xfId="8350"/>
    <cellStyle name="Heading 4 2 2 22" xfId="8351"/>
    <cellStyle name="Heading 4 2 2 22 2" xfId="8352"/>
    <cellStyle name="Heading 4 2 2 23" xfId="8353"/>
    <cellStyle name="Heading 4 2 2 24" xfId="8354"/>
    <cellStyle name="Heading 4 2 2 3" xfId="8355"/>
    <cellStyle name="Heading 4 2 2 3 2" xfId="8356"/>
    <cellStyle name="Heading 4 2 2 4" xfId="8357"/>
    <cellStyle name="Heading 4 2 2 4 2" xfId="8358"/>
    <cellStyle name="Heading 4 2 2 5" xfId="8359"/>
    <cellStyle name="Heading 4 2 2 5 2" xfId="8360"/>
    <cellStyle name="Heading 4 2 2 6" xfId="8361"/>
    <cellStyle name="Heading 4 2 2 6 2" xfId="8362"/>
    <cellStyle name="Heading 4 2 2 7" xfId="8363"/>
    <cellStyle name="Heading 4 2 2 7 2" xfId="8364"/>
    <cellStyle name="Heading 4 2 2 8" xfId="8365"/>
    <cellStyle name="Heading 4 2 2 8 2" xfId="8366"/>
    <cellStyle name="Heading 4 2 2 9" xfId="8367"/>
    <cellStyle name="Heading 4 2 2 9 2" xfId="8368"/>
    <cellStyle name="Heading 4 2 20" xfId="8369"/>
    <cellStyle name="Heading 4 2 20 2" xfId="8370"/>
    <cellStyle name="Heading 4 2 21" xfId="8371"/>
    <cellStyle name="Heading 4 2 21 2" xfId="8372"/>
    <cellStyle name="Heading 4 2 22" xfId="8373"/>
    <cellStyle name="Heading 4 2 22 2" xfId="8374"/>
    <cellStyle name="Heading 4 2 23" xfId="8375"/>
    <cellStyle name="Heading 4 2 23 2" xfId="8376"/>
    <cellStyle name="Heading 4 2 24" xfId="8377"/>
    <cellStyle name="Heading 4 2 24 2" xfId="8378"/>
    <cellStyle name="Heading 4 2 25" xfId="8379"/>
    <cellStyle name="Heading 4 2 25 2" xfId="8380"/>
    <cellStyle name="Heading 4 2 26" xfId="8381"/>
    <cellStyle name="Heading 4 2 26 2" xfId="8382"/>
    <cellStyle name="Heading 4 2 27" xfId="8383"/>
    <cellStyle name="Heading 4 2 27 2" xfId="8384"/>
    <cellStyle name="Heading 4 2 28" xfId="8385"/>
    <cellStyle name="Heading 4 2 29" xfId="8386"/>
    <cellStyle name="Heading 4 2 3" xfId="8387"/>
    <cellStyle name="Heading 4 2 3 2" xfId="8388"/>
    <cellStyle name="Heading 4 2 3 2 2" xfId="8389"/>
    <cellStyle name="Heading 4 2 3 3" xfId="8390"/>
    <cellStyle name="Heading 4 2 3 3 2" xfId="8391"/>
    <cellStyle name="Heading 4 2 3 4" xfId="8392"/>
    <cellStyle name="Heading 4 2 30" xfId="8393"/>
    <cellStyle name="Heading 4 2 4" xfId="8394"/>
    <cellStyle name="Heading 4 2 4 2" xfId="8395"/>
    <cellStyle name="Heading 4 2 4 2 2" xfId="8396"/>
    <cellStyle name="Heading 4 2 4 3" xfId="8397"/>
    <cellStyle name="Heading 4 2 5" xfId="8398"/>
    <cellStyle name="Heading 4 2 5 2" xfId="8399"/>
    <cellStyle name="Heading 4 2 6" xfId="8400"/>
    <cellStyle name="Heading 4 2 6 2" xfId="8401"/>
    <cellStyle name="Heading 4 2 7" xfId="8402"/>
    <cellStyle name="Heading 4 2 7 2" xfId="8403"/>
    <cellStyle name="Heading 4 2 8" xfId="8404"/>
    <cellStyle name="Heading 4 2 8 2" xfId="8405"/>
    <cellStyle name="Heading 4 2 9" xfId="8406"/>
    <cellStyle name="Heading 4 2 9 2" xfId="8407"/>
    <cellStyle name="Heading 4 20" xfId="8408"/>
    <cellStyle name="Heading 4 20 2" xfId="8409"/>
    <cellStyle name="Heading 4 21" xfId="8410"/>
    <cellStyle name="Heading 4 21 2" xfId="8411"/>
    <cellStyle name="Heading 4 22" xfId="8412"/>
    <cellStyle name="Heading 4 22 2" xfId="8413"/>
    <cellStyle name="Heading 4 23" xfId="8414"/>
    <cellStyle name="Heading 4 23 2" xfId="8415"/>
    <cellStyle name="Heading 4 24" xfId="8416"/>
    <cellStyle name="Heading 4 24 2" xfId="8417"/>
    <cellStyle name="Heading 4 25" xfId="8418"/>
    <cellStyle name="Heading 4 25 2" xfId="8419"/>
    <cellStyle name="Heading 4 26" xfId="8420"/>
    <cellStyle name="Heading 4 26 2" xfId="8421"/>
    <cellStyle name="Heading 4 27" xfId="8422"/>
    <cellStyle name="Heading 4 27 2" xfId="8423"/>
    <cellStyle name="Heading 4 28" xfId="8424"/>
    <cellStyle name="Heading 4 28 2" xfId="8425"/>
    <cellStyle name="Heading 4 29" xfId="8426"/>
    <cellStyle name="Heading 4 29 2" xfId="8427"/>
    <cellStyle name="Heading 4 3" xfId="8428"/>
    <cellStyle name="Heading 4 3 2" xfId="8429"/>
    <cellStyle name="Heading 4 30" xfId="8430"/>
    <cellStyle name="Heading 4 30 2" xfId="8431"/>
    <cellStyle name="Heading 4 31" xfId="8432"/>
    <cellStyle name="Heading 4 31 2" xfId="8433"/>
    <cellStyle name="Heading 4 32" xfId="8434"/>
    <cellStyle name="Heading 4 32 2" xfId="8435"/>
    <cellStyle name="Heading 4 33" xfId="8436"/>
    <cellStyle name="Heading 4 33 2" xfId="8437"/>
    <cellStyle name="Heading 4 34" xfId="8438"/>
    <cellStyle name="Heading 4 34 2" xfId="8439"/>
    <cellStyle name="Heading 4 35" xfId="8440"/>
    <cellStyle name="Heading 4 35 2" xfId="8441"/>
    <cellStyle name="Heading 4 36" xfId="8442"/>
    <cellStyle name="Heading 4 36 2" xfId="8443"/>
    <cellStyle name="Heading 4 37" xfId="8444"/>
    <cellStyle name="Heading 4 37 2" xfId="8445"/>
    <cellStyle name="Heading 4 38" xfId="8446"/>
    <cellStyle name="Heading 4 38 2" xfId="8447"/>
    <cellStyle name="Heading 4 39" xfId="8448"/>
    <cellStyle name="Heading 4 39 2" xfId="8449"/>
    <cellStyle name="Heading 4 4" xfId="8450"/>
    <cellStyle name="Heading 4 4 2" xfId="8451"/>
    <cellStyle name="Heading 4 40" xfId="8452"/>
    <cellStyle name="Heading 4 40 2" xfId="8453"/>
    <cellStyle name="Heading 4 41" xfId="8454"/>
    <cellStyle name="Heading 4 42" xfId="8455"/>
    <cellStyle name="Heading 4 43" xfId="8456"/>
    <cellStyle name="Heading 4 44" xfId="8457"/>
    <cellStyle name="Heading 4 45" xfId="8458"/>
    <cellStyle name="Heading 4 46" xfId="8459"/>
    <cellStyle name="Heading 4 47" xfId="8460"/>
    <cellStyle name="Heading 4 48" xfId="8461"/>
    <cellStyle name="Heading 4 49" xfId="8462"/>
    <cellStyle name="Heading 4 5" xfId="8463"/>
    <cellStyle name="Heading 4 5 2" xfId="8464"/>
    <cellStyle name="Heading 4 50" xfId="8465"/>
    <cellStyle name="Heading 4 51" xfId="8466"/>
    <cellStyle name="Heading 4 52" xfId="8467"/>
    <cellStyle name="Heading 4 53" xfId="8468"/>
    <cellStyle name="Heading 4 54" xfId="8469"/>
    <cellStyle name="Heading 4 55" xfId="8470"/>
    <cellStyle name="Heading 4 56" xfId="8471"/>
    <cellStyle name="Heading 4 57" xfId="8472"/>
    <cellStyle name="Heading 4 58" xfId="18432"/>
    <cellStyle name="Heading 4 6" xfId="8473"/>
    <cellStyle name="Heading 4 6 2" xfId="8474"/>
    <cellStyle name="Heading 4 7" xfId="8475"/>
    <cellStyle name="Heading 4 7 2" xfId="8476"/>
    <cellStyle name="Heading 4 8" xfId="8477"/>
    <cellStyle name="Heading 4 8 2" xfId="8478"/>
    <cellStyle name="Heading 4 9" xfId="8479"/>
    <cellStyle name="Heading 4 9 2" xfId="8480"/>
    <cellStyle name="Hyperlink" xfId="18439" builtinId="8"/>
    <cellStyle name="Input" xfId="18" builtinId="20" customBuiltin="1"/>
    <cellStyle name="Input 10" xfId="8481"/>
    <cellStyle name="Input 10 2" xfId="8482"/>
    <cellStyle name="Input 11" xfId="8483"/>
    <cellStyle name="Input 11 2" xfId="8484"/>
    <cellStyle name="Input 12" xfId="8485"/>
    <cellStyle name="Input 12 2" xfId="8486"/>
    <cellStyle name="Input 13" xfId="8487"/>
    <cellStyle name="Input 13 2" xfId="8488"/>
    <cellStyle name="Input 14" xfId="8489"/>
    <cellStyle name="Input 14 2" xfId="8490"/>
    <cellStyle name="Input 15" xfId="8491"/>
    <cellStyle name="Input 15 2" xfId="8492"/>
    <cellStyle name="Input 16" xfId="8493"/>
    <cellStyle name="Input 16 2" xfId="8494"/>
    <cellStyle name="Input 17" xfId="8495"/>
    <cellStyle name="Input 17 2" xfId="8496"/>
    <cellStyle name="Input 18" xfId="8497"/>
    <cellStyle name="Input 18 2" xfId="8498"/>
    <cellStyle name="Input 19" xfId="8499"/>
    <cellStyle name="Input 19 2" xfId="8500"/>
    <cellStyle name="Input 2" xfId="8501"/>
    <cellStyle name="Input 2 10" xfId="8502"/>
    <cellStyle name="Input 2 10 2" xfId="8503"/>
    <cellStyle name="Input 2 11" xfId="8504"/>
    <cellStyle name="Input 2 11 2" xfId="8505"/>
    <cellStyle name="Input 2 12" xfId="8506"/>
    <cellStyle name="Input 2 12 2" xfId="8507"/>
    <cellStyle name="Input 2 13" xfId="8508"/>
    <cellStyle name="Input 2 13 2" xfId="8509"/>
    <cellStyle name="Input 2 14" xfId="8510"/>
    <cellStyle name="Input 2 14 2" xfId="8511"/>
    <cellStyle name="Input 2 15" xfId="8512"/>
    <cellStyle name="Input 2 15 2" xfId="8513"/>
    <cellStyle name="Input 2 16" xfId="8514"/>
    <cellStyle name="Input 2 16 2" xfId="8515"/>
    <cellStyle name="Input 2 17" xfId="8516"/>
    <cellStyle name="Input 2 17 2" xfId="8517"/>
    <cellStyle name="Input 2 18" xfId="8518"/>
    <cellStyle name="Input 2 18 2" xfId="8519"/>
    <cellStyle name="Input 2 19" xfId="8520"/>
    <cellStyle name="Input 2 19 2" xfId="8521"/>
    <cellStyle name="Input 2 2" xfId="8522"/>
    <cellStyle name="Input 2 2 2" xfId="8523"/>
    <cellStyle name="Input 2 20" xfId="8524"/>
    <cellStyle name="Input 2 20 2" xfId="8525"/>
    <cellStyle name="Input 2 21" xfId="8526"/>
    <cellStyle name="Input 2 21 2" xfId="8527"/>
    <cellStyle name="Input 2 22" xfId="8528"/>
    <cellStyle name="Input 2 22 2" xfId="8529"/>
    <cellStyle name="Input 2 23" xfId="8530"/>
    <cellStyle name="Input 2 23 2" xfId="8531"/>
    <cellStyle name="Input 2 24" xfId="8532"/>
    <cellStyle name="Input 2 24 2" xfId="8533"/>
    <cellStyle name="Input 2 25" xfId="8534"/>
    <cellStyle name="Input 2 25 2" xfId="8535"/>
    <cellStyle name="Input 2 26" xfId="8536"/>
    <cellStyle name="Input 2 26 2" xfId="8537"/>
    <cellStyle name="Input 2 27" xfId="8538"/>
    <cellStyle name="Input 2 27 2" xfId="8539"/>
    <cellStyle name="Input 2 28" xfId="8540"/>
    <cellStyle name="Input 2 28 2" xfId="8541"/>
    <cellStyle name="Input 2 29" xfId="8542"/>
    <cellStyle name="Input 2 29 2" xfId="8543"/>
    <cellStyle name="Input 2 3" xfId="8544"/>
    <cellStyle name="Input 2 3 2" xfId="8545"/>
    <cellStyle name="Input 2 30" xfId="8546"/>
    <cellStyle name="Input 2 30 2" xfId="8547"/>
    <cellStyle name="Input 2 31" xfId="8548"/>
    <cellStyle name="Input 2 31 2" xfId="8549"/>
    <cellStyle name="Input 2 32" xfId="8550"/>
    <cellStyle name="Input 2 32 2" xfId="8551"/>
    <cellStyle name="Input 2 33" xfId="8552"/>
    <cellStyle name="Input 2 34" xfId="8553"/>
    <cellStyle name="Input 2 35" xfId="8554"/>
    <cellStyle name="Input 2 4" xfId="8555"/>
    <cellStyle name="Input 2 4 2" xfId="8556"/>
    <cellStyle name="Input 2 5" xfId="8557"/>
    <cellStyle name="Input 2 5 2" xfId="8558"/>
    <cellStyle name="Input 2 6" xfId="8559"/>
    <cellStyle name="Input 2 6 2" xfId="8560"/>
    <cellStyle name="Input 2 7" xfId="8561"/>
    <cellStyle name="Input 2 7 2" xfId="8562"/>
    <cellStyle name="Input 2 8" xfId="8563"/>
    <cellStyle name="Input 2 8 10" xfId="8564"/>
    <cellStyle name="Input 2 8 10 2" xfId="8565"/>
    <cellStyle name="Input 2 8 11" xfId="8566"/>
    <cellStyle name="Input 2 8 11 2" xfId="8567"/>
    <cellStyle name="Input 2 8 12" xfId="8568"/>
    <cellStyle name="Input 2 8 2" xfId="8569"/>
    <cellStyle name="Input 2 8 2 2" xfId="8570"/>
    <cellStyle name="Input 2 8 2 2 2" xfId="8571"/>
    <cellStyle name="Input 2 8 2 3" xfId="8572"/>
    <cellStyle name="Input 2 8 2 3 2" xfId="8573"/>
    <cellStyle name="Input 2 8 2 4" xfId="8574"/>
    <cellStyle name="Input 2 8 2 4 2" xfId="8575"/>
    <cellStyle name="Input 2 8 2 5" xfId="8576"/>
    <cellStyle name="Input 2 8 2 5 2" xfId="8577"/>
    <cellStyle name="Input 2 8 2 6" xfId="8578"/>
    <cellStyle name="Input 2 8 3" xfId="8579"/>
    <cellStyle name="Input 2 8 3 2" xfId="8580"/>
    <cellStyle name="Input 2 8 3 2 2" xfId="8581"/>
    <cellStyle name="Input 2 8 3 3" xfId="8582"/>
    <cellStyle name="Input 2 8 3 3 2" xfId="8583"/>
    <cellStyle name="Input 2 8 3 4" xfId="8584"/>
    <cellStyle name="Input 2 8 3 4 2" xfId="8585"/>
    <cellStyle name="Input 2 8 3 5" xfId="8586"/>
    <cellStyle name="Input 2 8 3 5 2" xfId="8587"/>
    <cellStyle name="Input 2 8 3 6" xfId="8588"/>
    <cellStyle name="Input 2 8 4" xfId="8589"/>
    <cellStyle name="Input 2 8 4 2" xfId="8590"/>
    <cellStyle name="Input 2 8 5" xfId="8591"/>
    <cellStyle name="Input 2 8 5 2" xfId="8592"/>
    <cellStyle name="Input 2 8 6" xfId="8593"/>
    <cellStyle name="Input 2 8 6 2" xfId="8594"/>
    <cellStyle name="Input 2 8 7" xfId="8595"/>
    <cellStyle name="Input 2 8 7 2" xfId="8596"/>
    <cellStyle name="Input 2 8 8" xfId="8597"/>
    <cellStyle name="Input 2 8 8 2" xfId="8598"/>
    <cellStyle name="Input 2 8 9" xfId="8599"/>
    <cellStyle name="Input 2 8 9 2" xfId="8600"/>
    <cellStyle name="Input 2 9" xfId="8601"/>
    <cellStyle name="Input 2 9 2" xfId="8602"/>
    <cellStyle name="Input 2 9 2 2" xfId="8603"/>
    <cellStyle name="Input 2 9 3" xfId="8604"/>
    <cellStyle name="Input 20" xfId="8605"/>
    <cellStyle name="Input 20 2" xfId="8606"/>
    <cellStyle name="Input 21" xfId="8607"/>
    <cellStyle name="Input 21 2" xfId="8608"/>
    <cellStyle name="Input 22" xfId="8609"/>
    <cellStyle name="Input 22 2" xfId="8610"/>
    <cellStyle name="Input 23" xfId="8611"/>
    <cellStyle name="Input 23 2" xfId="8612"/>
    <cellStyle name="Input 24" xfId="8613"/>
    <cellStyle name="Input 24 2" xfId="8614"/>
    <cellStyle name="Input 25" xfId="8615"/>
    <cellStyle name="Input 25 2" xfId="8616"/>
    <cellStyle name="Input 26" xfId="8617"/>
    <cellStyle name="Input 26 2" xfId="8618"/>
    <cellStyle name="Input 27" xfId="8619"/>
    <cellStyle name="Input 27 2" xfId="8620"/>
    <cellStyle name="Input 28" xfId="8621"/>
    <cellStyle name="Input 28 2" xfId="8622"/>
    <cellStyle name="Input 29" xfId="8623"/>
    <cellStyle name="Input 29 2" xfId="8624"/>
    <cellStyle name="Input 3" xfId="8625"/>
    <cellStyle name="Input 3 10" xfId="8626"/>
    <cellStyle name="Input 3 10 2" xfId="8627"/>
    <cellStyle name="Input 3 11" xfId="8628"/>
    <cellStyle name="Input 3 11 2" xfId="8629"/>
    <cellStyle name="Input 3 12" xfId="8630"/>
    <cellStyle name="Input 3 12 2" xfId="8631"/>
    <cellStyle name="Input 3 13" xfId="8632"/>
    <cellStyle name="Input 3 13 2" xfId="8633"/>
    <cellStyle name="Input 3 14" xfId="8634"/>
    <cellStyle name="Input 3 14 2" xfId="8635"/>
    <cellStyle name="Input 3 15" xfId="8636"/>
    <cellStyle name="Input 3 15 2" xfId="8637"/>
    <cellStyle name="Input 3 16" xfId="8638"/>
    <cellStyle name="Input 3 16 2" xfId="8639"/>
    <cellStyle name="Input 3 17" xfId="8640"/>
    <cellStyle name="Input 3 17 2" xfId="8641"/>
    <cellStyle name="Input 3 18" xfId="8642"/>
    <cellStyle name="Input 3 18 2" xfId="8643"/>
    <cellStyle name="Input 3 19" xfId="8644"/>
    <cellStyle name="Input 3 19 2" xfId="8645"/>
    <cellStyle name="Input 3 2" xfId="8646"/>
    <cellStyle name="Input 3 2 2" xfId="8647"/>
    <cellStyle name="Input 3 20" xfId="8648"/>
    <cellStyle name="Input 3 20 2" xfId="8649"/>
    <cellStyle name="Input 3 21" xfId="8650"/>
    <cellStyle name="Input 3 21 2" xfId="8651"/>
    <cellStyle name="Input 3 22" xfId="8652"/>
    <cellStyle name="Input 3 22 2" xfId="8653"/>
    <cellStyle name="Input 3 23" xfId="8654"/>
    <cellStyle name="Input 3 23 2" xfId="8655"/>
    <cellStyle name="Input 3 24" xfId="8656"/>
    <cellStyle name="Input 3 24 2" xfId="8657"/>
    <cellStyle name="Input 3 25" xfId="8658"/>
    <cellStyle name="Input 3 25 2" xfId="8659"/>
    <cellStyle name="Input 3 26" xfId="8660"/>
    <cellStyle name="Input 3 26 2" xfId="8661"/>
    <cellStyle name="Input 3 27" xfId="8662"/>
    <cellStyle name="Input 3 27 2" xfId="8663"/>
    <cellStyle name="Input 3 28" xfId="8664"/>
    <cellStyle name="Input 3 28 2" xfId="8665"/>
    <cellStyle name="Input 3 29" xfId="8666"/>
    <cellStyle name="Input 3 3" xfId="8667"/>
    <cellStyle name="Input 3 3 2" xfId="8668"/>
    <cellStyle name="Input 3 30" xfId="8669"/>
    <cellStyle name="Input 3 4" xfId="8670"/>
    <cellStyle name="Input 3 4 2" xfId="8671"/>
    <cellStyle name="Input 3 5" xfId="8672"/>
    <cellStyle name="Input 3 5 2" xfId="8673"/>
    <cellStyle name="Input 3 6" xfId="8674"/>
    <cellStyle name="Input 3 6 2" xfId="8675"/>
    <cellStyle name="Input 3 7" xfId="8676"/>
    <cellStyle name="Input 3 7 2" xfId="8677"/>
    <cellStyle name="Input 3 8" xfId="8678"/>
    <cellStyle name="Input 3 8 2" xfId="8679"/>
    <cellStyle name="Input 3 9" xfId="8680"/>
    <cellStyle name="Input 3 9 2" xfId="8681"/>
    <cellStyle name="Input 30" xfId="8682"/>
    <cellStyle name="Input 30 2" xfId="8683"/>
    <cellStyle name="Input 31" xfId="8684"/>
    <cellStyle name="Input 31 2" xfId="8685"/>
    <cellStyle name="Input 32" xfId="8686"/>
    <cellStyle name="Input 32 2" xfId="8687"/>
    <cellStyle name="Input 33" xfId="8688"/>
    <cellStyle name="Input 33 2" xfId="8689"/>
    <cellStyle name="Input 34" xfId="8690"/>
    <cellStyle name="Input 34 2" xfId="8691"/>
    <cellStyle name="Input 35" xfId="8692"/>
    <cellStyle name="Input 35 2" xfId="8693"/>
    <cellStyle name="Input 36" xfId="8694"/>
    <cellStyle name="Input 36 2" xfId="8695"/>
    <cellStyle name="Input 37" xfId="8696"/>
    <cellStyle name="Input 37 2" xfId="8697"/>
    <cellStyle name="Input 38" xfId="8698"/>
    <cellStyle name="Input 38 2" xfId="8699"/>
    <cellStyle name="Input 39" xfId="8700"/>
    <cellStyle name="Input 39 2" xfId="8701"/>
    <cellStyle name="Input 4" xfId="8702"/>
    <cellStyle name="Input 4 10" xfId="8703"/>
    <cellStyle name="Input 4 10 2" xfId="8704"/>
    <cellStyle name="Input 4 11" xfId="8705"/>
    <cellStyle name="Input 4 11 2" xfId="8706"/>
    <cellStyle name="Input 4 12" xfId="8707"/>
    <cellStyle name="Input 4 12 2" xfId="8708"/>
    <cellStyle name="Input 4 13" xfId="8709"/>
    <cellStyle name="Input 4 13 2" xfId="8710"/>
    <cellStyle name="Input 4 14" xfId="8711"/>
    <cellStyle name="Input 4 14 2" xfId="8712"/>
    <cellStyle name="Input 4 15" xfId="8713"/>
    <cellStyle name="Input 4 15 2" xfId="8714"/>
    <cellStyle name="Input 4 16" xfId="8715"/>
    <cellStyle name="Input 4 16 2" xfId="8716"/>
    <cellStyle name="Input 4 17" xfId="8717"/>
    <cellStyle name="Input 4 17 2" xfId="8718"/>
    <cellStyle name="Input 4 18" xfId="8719"/>
    <cellStyle name="Input 4 18 2" xfId="8720"/>
    <cellStyle name="Input 4 19" xfId="8721"/>
    <cellStyle name="Input 4 19 2" xfId="8722"/>
    <cellStyle name="Input 4 2" xfId="8723"/>
    <cellStyle name="Input 4 2 2" xfId="8724"/>
    <cellStyle name="Input 4 20" xfId="8725"/>
    <cellStyle name="Input 4 20 2" xfId="8726"/>
    <cellStyle name="Input 4 21" xfId="8727"/>
    <cellStyle name="Input 4 21 2" xfId="8728"/>
    <cellStyle name="Input 4 22" xfId="8729"/>
    <cellStyle name="Input 4 22 2" xfId="8730"/>
    <cellStyle name="Input 4 23" xfId="8731"/>
    <cellStyle name="Input 4 23 2" xfId="8732"/>
    <cellStyle name="Input 4 24" xfId="8733"/>
    <cellStyle name="Input 4 24 2" xfId="8734"/>
    <cellStyle name="Input 4 25" xfId="8735"/>
    <cellStyle name="Input 4 25 2" xfId="8736"/>
    <cellStyle name="Input 4 26" xfId="8737"/>
    <cellStyle name="Input 4 26 2" xfId="8738"/>
    <cellStyle name="Input 4 27" xfId="8739"/>
    <cellStyle name="Input 4 27 2" xfId="8740"/>
    <cellStyle name="Input 4 28" xfId="8741"/>
    <cellStyle name="Input 4 28 2" xfId="8742"/>
    <cellStyle name="Input 4 29" xfId="8743"/>
    <cellStyle name="Input 4 3" xfId="8744"/>
    <cellStyle name="Input 4 3 2" xfId="8745"/>
    <cellStyle name="Input 4 30" xfId="8746"/>
    <cellStyle name="Input 4 4" xfId="8747"/>
    <cellStyle name="Input 4 4 2" xfId="8748"/>
    <cellStyle name="Input 4 5" xfId="8749"/>
    <cellStyle name="Input 4 5 2" xfId="8750"/>
    <cellStyle name="Input 4 6" xfId="8751"/>
    <cellStyle name="Input 4 6 2" xfId="8752"/>
    <cellStyle name="Input 4 7" xfId="8753"/>
    <cellStyle name="Input 4 7 2" xfId="8754"/>
    <cellStyle name="Input 4 8" xfId="8755"/>
    <cellStyle name="Input 4 8 2" xfId="8756"/>
    <cellStyle name="Input 4 9" xfId="8757"/>
    <cellStyle name="Input 4 9 2" xfId="8758"/>
    <cellStyle name="Input 40" xfId="8759"/>
    <cellStyle name="Input 40 2" xfId="8760"/>
    <cellStyle name="Input 41" xfId="8761"/>
    <cellStyle name="Input 42" xfId="8762"/>
    <cellStyle name="Input 43" xfId="8763"/>
    <cellStyle name="Input 44" xfId="8764"/>
    <cellStyle name="Input 45" xfId="8765"/>
    <cellStyle name="Input 46" xfId="8766"/>
    <cellStyle name="Input 47" xfId="8767"/>
    <cellStyle name="Input 48" xfId="8768"/>
    <cellStyle name="Input 49" xfId="8769"/>
    <cellStyle name="Input 5" xfId="8770"/>
    <cellStyle name="Input 5 2" xfId="8771"/>
    <cellStyle name="Input 50" xfId="8772"/>
    <cellStyle name="Input 51" xfId="8773"/>
    <cellStyle name="Input 52" xfId="8774"/>
    <cellStyle name="Input 53" xfId="8775"/>
    <cellStyle name="Input 54" xfId="8776"/>
    <cellStyle name="Input 55" xfId="8777"/>
    <cellStyle name="Input 56" xfId="8778"/>
    <cellStyle name="Input 57" xfId="8779"/>
    <cellStyle name="Input 58" xfId="18433"/>
    <cellStyle name="Input 6" xfId="8780"/>
    <cellStyle name="Input 6 2" xfId="8781"/>
    <cellStyle name="Input 7" xfId="8782"/>
    <cellStyle name="Input 7 2" xfId="8783"/>
    <cellStyle name="Input 8" xfId="8784"/>
    <cellStyle name="Input 8 2" xfId="8785"/>
    <cellStyle name="Input 9" xfId="8786"/>
    <cellStyle name="Input 9 2" xfId="8787"/>
    <cellStyle name="Linked Cell" xfId="10" builtinId="24" customBuiltin="1"/>
    <cellStyle name="Linked Cell 10" xfId="8788"/>
    <cellStyle name="Linked Cell 10 2" xfId="8789"/>
    <cellStyle name="Linked Cell 11" xfId="8790"/>
    <cellStyle name="Linked Cell 11 2" xfId="8791"/>
    <cellStyle name="Linked Cell 12" xfId="8792"/>
    <cellStyle name="Linked Cell 12 2" xfId="8793"/>
    <cellStyle name="Linked Cell 13" xfId="8794"/>
    <cellStyle name="Linked Cell 13 2" xfId="8795"/>
    <cellStyle name="Linked Cell 14" xfId="8796"/>
    <cellStyle name="Linked Cell 14 2" xfId="8797"/>
    <cellStyle name="Linked Cell 15" xfId="8798"/>
    <cellStyle name="Linked Cell 15 2" xfId="8799"/>
    <cellStyle name="Linked Cell 16" xfId="8800"/>
    <cellStyle name="Linked Cell 16 2" xfId="8801"/>
    <cellStyle name="Linked Cell 17" xfId="8802"/>
    <cellStyle name="Linked Cell 17 2" xfId="8803"/>
    <cellStyle name="Linked Cell 18" xfId="8804"/>
    <cellStyle name="Linked Cell 18 2" xfId="8805"/>
    <cellStyle name="Linked Cell 19" xfId="8806"/>
    <cellStyle name="Linked Cell 19 2" xfId="8807"/>
    <cellStyle name="Linked Cell 2" xfId="8808"/>
    <cellStyle name="Linked Cell 2 10" xfId="8809"/>
    <cellStyle name="Linked Cell 2 10 2" xfId="8810"/>
    <cellStyle name="Linked Cell 2 11" xfId="8811"/>
    <cellStyle name="Linked Cell 2 11 2" xfId="8812"/>
    <cellStyle name="Linked Cell 2 12" xfId="8813"/>
    <cellStyle name="Linked Cell 2 12 2" xfId="8814"/>
    <cellStyle name="Linked Cell 2 13" xfId="8815"/>
    <cellStyle name="Linked Cell 2 13 2" xfId="8816"/>
    <cellStyle name="Linked Cell 2 14" xfId="8817"/>
    <cellStyle name="Linked Cell 2 14 2" xfId="8818"/>
    <cellStyle name="Linked Cell 2 15" xfId="8819"/>
    <cellStyle name="Linked Cell 2 15 2" xfId="8820"/>
    <cellStyle name="Linked Cell 2 16" xfId="8821"/>
    <cellStyle name="Linked Cell 2 16 2" xfId="8822"/>
    <cellStyle name="Linked Cell 2 17" xfId="8823"/>
    <cellStyle name="Linked Cell 2 17 2" xfId="8824"/>
    <cellStyle name="Linked Cell 2 18" xfId="8825"/>
    <cellStyle name="Linked Cell 2 18 2" xfId="8826"/>
    <cellStyle name="Linked Cell 2 19" xfId="8827"/>
    <cellStyle name="Linked Cell 2 19 2" xfId="8828"/>
    <cellStyle name="Linked Cell 2 2" xfId="8829"/>
    <cellStyle name="Linked Cell 2 2 2" xfId="8830"/>
    <cellStyle name="Linked Cell 2 20" xfId="8831"/>
    <cellStyle name="Linked Cell 2 20 2" xfId="8832"/>
    <cellStyle name="Linked Cell 2 21" xfId="8833"/>
    <cellStyle name="Linked Cell 2 21 2" xfId="8834"/>
    <cellStyle name="Linked Cell 2 22" xfId="8835"/>
    <cellStyle name="Linked Cell 2 22 2" xfId="8836"/>
    <cellStyle name="Linked Cell 2 23" xfId="8837"/>
    <cellStyle name="Linked Cell 2 23 2" xfId="8838"/>
    <cellStyle name="Linked Cell 2 24" xfId="8839"/>
    <cellStyle name="Linked Cell 2 24 2" xfId="8840"/>
    <cellStyle name="Linked Cell 2 25" xfId="8841"/>
    <cellStyle name="Linked Cell 2 25 2" xfId="8842"/>
    <cellStyle name="Linked Cell 2 26" xfId="8843"/>
    <cellStyle name="Linked Cell 2 26 2" xfId="8844"/>
    <cellStyle name="Linked Cell 2 27" xfId="8845"/>
    <cellStyle name="Linked Cell 2 27 2" xfId="8846"/>
    <cellStyle name="Linked Cell 2 28" xfId="8847"/>
    <cellStyle name="Linked Cell 2 28 2" xfId="8848"/>
    <cellStyle name="Linked Cell 2 29" xfId="8849"/>
    <cellStyle name="Linked Cell 2 3" xfId="8850"/>
    <cellStyle name="Linked Cell 2 3 2" xfId="8851"/>
    <cellStyle name="Linked Cell 2 30" xfId="8852"/>
    <cellStyle name="Linked Cell 2 31" xfId="8853"/>
    <cellStyle name="Linked Cell 2 4" xfId="8854"/>
    <cellStyle name="Linked Cell 2 4 2" xfId="8855"/>
    <cellStyle name="Linked Cell 2 5" xfId="8856"/>
    <cellStyle name="Linked Cell 2 5 2" xfId="8857"/>
    <cellStyle name="Linked Cell 2 6" xfId="8858"/>
    <cellStyle name="Linked Cell 2 6 2" xfId="8859"/>
    <cellStyle name="Linked Cell 2 7" xfId="8860"/>
    <cellStyle name="Linked Cell 2 7 2" xfId="8861"/>
    <cellStyle name="Linked Cell 2 8" xfId="8862"/>
    <cellStyle name="Linked Cell 2 8 2" xfId="8863"/>
    <cellStyle name="Linked Cell 2 9" xfId="8864"/>
    <cellStyle name="Linked Cell 2 9 2" xfId="8865"/>
    <cellStyle name="Linked Cell 20" xfId="8866"/>
    <cellStyle name="Linked Cell 20 2" xfId="8867"/>
    <cellStyle name="Linked Cell 21" xfId="8868"/>
    <cellStyle name="Linked Cell 21 2" xfId="8869"/>
    <cellStyle name="Linked Cell 22" xfId="8870"/>
    <cellStyle name="Linked Cell 22 2" xfId="8871"/>
    <cellStyle name="Linked Cell 23" xfId="8872"/>
    <cellStyle name="Linked Cell 23 2" xfId="8873"/>
    <cellStyle name="Linked Cell 24" xfId="8874"/>
    <cellStyle name="Linked Cell 24 2" xfId="8875"/>
    <cellStyle name="Linked Cell 25" xfId="8876"/>
    <cellStyle name="Linked Cell 25 2" xfId="8877"/>
    <cellStyle name="Linked Cell 26" xfId="8878"/>
    <cellStyle name="Linked Cell 26 2" xfId="8879"/>
    <cellStyle name="Linked Cell 27" xfId="8880"/>
    <cellStyle name="Linked Cell 27 2" xfId="8881"/>
    <cellStyle name="Linked Cell 28" xfId="8882"/>
    <cellStyle name="Linked Cell 28 2" xfId="8883"/>
    <cellStyle name="Linked Cell 29" xfId="8884"/>
    <cellStyle name="Linked Cell 29 2" xfId="8885"/>
    <cellStyle name="Linked Cell 3" xfId="8886"/>
    <cellStyle name="Linked Cell 3 10" xfId="8887"/>
    <cellStyle name="Linked Cell 3 10 2" xfId="8888"/>
    <cellStyle name="Linked Cell 3 11" xfId="8889"/>
    <cellStyle name="Linked Cell 3 11 2" xfId="8890"/>
    <cellStyle name="Linked Cell 3 12" xfId="8891"/>
    <cellStyle name="Linked Cell 3 12 2" xfId="8892"/>
    <cellStyle name="Linked Cell 3 13" xfId="8893"/>
    <cellStyle name="Linked Cell 3 13 2" xfId="8894"/>
    <cellStyle name="Linked Cell 3 14" xfId="8895"/>
    <cellStyle name="Linked Cell 3 14 2" xfId="8896"/>
    <cellStyle name="Linked Cell 3 15" xfId="8897"/>
    <cellStyle name="Linked Cell 3 15 2" xfId="8898"/>
    <cellStyle name="Linked Cell 3 16" xfId="8899"/>
    <cellStyle name="Linked Cell 3 16 2" xfId="8900"/>
    <cellStyle name="Linked Cell 3 17" xfId="8901"/>
    <cellStyle name="Linked Cell 3 17 2" xfId="8902"/>
    <cellStyle name="Linked Cell 3 18" xfId="8903"/>
    <cellStyle name="Linked Cell 3 18 2" xfId="8904"/>
    <cellStyle name="Linked Cell 3 19" xfId="8905"/>
    <cellStyle name="Linked Cell 3 19 2" xfId="8906"/>
    <cellStyle name="Linked Cell 3 2" xfId="8907"/>
    <cellStyle name="Linked Cell 3 2 2" xfId="8908"/>
    <cellStyle name="Linked Cell 3 20" xfId="8909"/>
    <cellStyle name="Linked Cell 3 20 2" xfId="8910"/>
    <cellStyle name="Linked Cell 3 21" xfId="8911"/>
    <cellStyle name="Linked Cell 3 21 2" xfId="8912"/>
    <cellStyle name="Linked Cell 3 22" xfId="8913"/>
    <cellStyle name="Linked Cell 3 22 2" xfId="8914"/>
    <cellStyle name="Linked Cell 3 23" xfId="8915"/>
    <cellStyle name="Linked Cell 3 23 2" xfId="8916"/>
    <cellStyle name="Linked Cell 3 24" xfId="8917"/>
    <cellStyle name="Linked Cell 3 24 2" xfId="8918"/>
    <cellStyle name="Linked Cell 3 25" xfId="8919"/>
    <cellStyle name="Linked Cell 3 25 2" xfId="8920"/>
    <cellStyle name="Linked Cell 3 26" xfId="8921"/>
    <cellStyle name="Linked Cell 3 26 2" xfId="8922"/>
    <cellStyle name="Linked Cell 3 27" xfId="8923"/>
    <cellStyle name="Linked Cell 3 27 2" xfId="8924"/>
    <cellStyle name="Linked Cell 3 28" xfId="8925"/>
    <cellStyle name="Linked Cell 3 28 2" xfId="8926"/>
    <cellStyle name="Linked Cell 3 29" xfId="8927"/>
    <cellStyle name="Linked Cell 3 3" xfId="8928"/>
    <cellStyle name="Linked Cell 3 3 2" xfId="8929"/>
    <cellStyle name="Linked Cell 3 30" xfId="8930"/>
    <cellStyle name="Linked Cell 3 4" xfId="8931"/>
    <cellStyle name="Linked Cell 3 4 2" xfId="8932"/>
    <cellStyle name="Linked Cell 3 5" xfId="8933"/>
    <cellStyle name="Linked Cell 3 5 2" xfId="8934"/>
    <cellStyle name="Linked Cell 3 6" xfId="8935"/>
    <cellStyle name="Linked Cell 3 6 2" xfId="8936"/>
    <cellStyle name="Linked Cell 3 7" xfId="8937"/>
    <cellStyle name="Linked Cell 3 7 2" xfId="8938"/>
    <cellStyle name="Linked Cell 3 8" xfId="8939"/>
    <cellStyle name="Linked Cell 3 8 2" xfId="8940"/>
    <cellStyle name="Linked Cell 3 9" xfId="8941"/>
    <cellStyle name="Linked Cell 3 9 2" xfId="8942"/>
    <cellStyle name="Linked Cell 30" xfId="8943"/>
    <cellStyle name="Linked Cell 30 2" xfId="8944"/>
    <cellStyle name="Linked Cell 31" xfId="8945"/>
    <cellStyle name="Linked Cell 31 2" xfId="8946"/>
    <cellStyle name="Linked Cell 32" xfId="8947"/>
    <cellStyle name="Linked Cell 32 2" xfId="8948"/>
    <cellStyle name="Linked Cell 33" xfId="8949"/>
    <cellStyle name="Linked Cell 33 2" xfId="8950"/>
    <cellStyle name="Linked Cell 34" xfId="8951"/>
    <cellStyle name="Linked Cell 34 2" xfId="8952"/>
    <cellStyle name="Linked Cell 35" xfId="8953"/>
    <cellStyle name="Linked Cell 35 2" xfId="8954"/>
    <cellStyle name="Linked Cell 36" xfId="8955"/>
    <cellStyle name="Linked Cell 36 2" xfId="8956"/>
    <cellStyle name="Linked Cell 37" xfId="8957"/>
    <cellStyle name="Linked Cell 37 2" xfId="8958"/>
    <cellStyle name="Linked Cell 38" xfId="8959"/>
    <cellStyle name="Linked Cell 38 2" xfId="8960"/>
    <cellStyle name="Linked Cell 39" xfId="8961"/>
    <cellStyle name="Linked Cell 39 2" xfId="8962"/>
    <cellStyle name="Linked Cell 4" xfId="8963"/>
    <cellStyle name="Linked Cell 4 10" xfId="8964"/>
    <cellStyle name="Linked Cell 4 10 2" xfId="8965"/>
    <cellStyle name="Linked Cell 4 11" xfId="8966"/>
    <cellStyle name="Linked Cell 4 11 2" xfId="8967"/>
    <cellStyle name="Linked Cell 4 12" xfId="8968"/>
    <cellStyle name="Linked Cell 4 12 2" xfId="8969"/>
    <cellStyle name="Linked Cell 4 13" xfId="8970"/>
    <cellStyle name="Linked Cell 4 13 2" xfId="8971"/>
    <cellStyle name="Linked Cell 4 14" xfId="8972"/>
    <cellStyle name="Linked Cell 4 14 2" xfId="8973"/>
    <cellStyle name="Linked Cell 4 15" xfId="8974"/>
    <cellStyle name="Linked Cell 4 15 2" xfId="8975"/>
    <cellStyle name="Linked Cell 4 16" xfId="8976"/>
    <cellStyle name="Linked Cell 4 16 2" xfId="8977"/>
    <cellStyle name="Linked Cell 4 17" xfId="8978"/>
    <cellStyle name="Linked Cell 4 17 2" xfId="8979"/>
    <cellStyle name="Linked Cell 4 18" xfId="8980"/>
    <cellStyle name="Linked Cell 4 18 2" xfId="8981"/>
    <cellStyle name="Linked Cell 4 19" xfId="8982"/>
    <cellStyle name="Linked Cell 4 19 2" xfId="8983"/>
    <cellStyle name="Linked Cell 4 2" xfId="8984"/>
    <cellStyle name="Linked Cell 4 2 2" xfId="8985"/>
    <cellStyle name="Linked Cell 4 20" xfId="8986"/>
    <cellStyle name="Linked Cell 4 20 2" xfId="8987"/>
    <cellStyle name="Linked Cell 4 21" xfId="8988"/>
    <cellStyle name="Linked Cell 4 21 2" xfId="8989"/>
    <cellStyle name="Linked Cell 4 22" xfId="8990"/>
    <cellStyle name="Linked Cell 4 22 2" xfId="8991"/>
    <cellStyle name="Linked Cell 4 23" xfId="8992"/>
    <cellStyle name="Linked Cell 4 23 2" xfId="8993"/>
    <cellStyle name="Linked Cell 4 24" xfId="8994"/>
    <cellStyle name="Linked Cell 4 24 2" xfId="8995"/>
    <cellStyle name="Linked Cell 4 25" xfId="8996"/>
    <cellStyle name="Linked Cell 4 25 2" xfId="8997"/>
    <cellStyle name="Linked Cell 4 26" xfId="8998"/>
    <cellStyle name="Linked Cell 4 26 2" xfId="8999"/>
    <cellStyle name="Linked Cell 4 27" xfId="9000"/>
    <cellStyle name="Linked Cell 4 27 2" xfId="9001"/>
    <cellStyle name="Linked Cell 4 28" xfId="9002"/>
    <cellStyle name="Linked Cell 4 28 2" xfId="9003"/>
    <cellStyle name="Linked Cell 4 29" xfId="9004"/>
    <cellStyle name="Linked Cell 4 3" xfId="9005"/>
    <cellStyle name="Linked Cell 4 3 2" xfId="9006"/>
    <cellStyle name="Linked Cell 4 30" xfId="9007"/>
    <cellStyle name="Linked Cell 4 4" xfId="9008"/>
    <cellStyle name="Linked Cell 4 4 2" xfId="9009"/>
    <cellStyle name="Linked Cell 4 5" xfId="9010"/>
    <cellStyle name="Linked Cell 4 5 2" xfId="9011"/>
    <cellStyle name="Linked Cell 4 6" xfId="9012"/>
    <cellStyle name="Linked Cell 4 6 2" xfId="9013"/>
    <cellStyle name="Linked Cell 4 7" xfId="9014"/>
    <cellStyle name="Linked Cell 4 7 2" xfId="9015"/>
    <cellStyle name="Linked Cell 4 8" xfId="9016"/>
    <cellStyle name="Linked Cell 4 8 2" xfId="9017"/>
    <cellStyle name="Linked Cell 4 9" xfId="9018"/>
    <cellStyle name="Linked Cell 4 9 2" xfId="9019"/>
    <cellStyle name="Linked Cell 40" xfId="9020"/>
    <cellStyle name="Linked Cell 40 2" xfId="9021"/>
    <cellStyle name="Linked Cell 41" xfId="9022"/>
    <cellStyle name="Linked Cell 42" xfId="9023"/>
    <cellStyle name="Linked Cell 43" xfId="9024"/>
    <cellStyle name="Linked Cell 44" xfId="9025"/>
    <cellStyle name="Linked Cell 45" xfId="9026"/>
    <cellStyle name="Linked Cell 46" xfId="9027"/>
    <cellStyle name="Linked Cell 47" xfId="9028"/>
    <cellStyle name="Linked Cell 48" xfId="9029"/>
    <cellStyle name="Linked Cell 49" xfId="9030"/>
    <cellStyle name="Linked Cell 5" xfId="9031"/>
    <cellStyle name="Linked Cell 5 2" xfId="9032"/>
    <cellStyle name="Linked Cell 50" xfId="9033"/>
    <cellStyle name="Linked Cell 51" xfId="9034"/>
    <cellStyle name="Linked Cell 52" xfId="9035"/>
    <cellStyle name="Linked Cell 53" xfId="9036"/>
    <cellStyle name="Linked Cell 54" xfId="9037"/>
    <cellStyle name="Linked Cell 55" xfId="9038"/>
    <cellStyle name="Linked Cell 56" xfId="9039"/>
    <cellStyle name="Linked Cell 57" xfId="9040"/>
    <cellStyle name="Linked Cell 6" xfId="9041"/>
    <cellStyle name="Linked Cell 6 2" xfId="9042"/>
    <cellStyle name="Linked Cell 7" xfId="9043"/>
    <cellStyle name="Linked Cell 7 2" xfId="9044"/>
    <cellStyle name="Linked Cell 8" xfId="9045"/>
    <cellStyle name="Linked Cell 8 2" xfId="9046"/>
    <cellStyle name="Linked Cell 9" xfId="9047"/>
    <cellStyle name="Linked Cell 9 2" xfId="9048"/>
    <cellStyle name="Neutral" xfId="4" builtinId="28" customBuiltin="1"/>
    <cellStyle name="Neutral 10" xfId="9049"/>
    <cellStyle name="Neutral 10 2" xfId="9050"/>
    <cellStyle name="Neutral 11" xfId="9051"/>
    <cellStyle name="Neutral 11 2" xfId="9052"/>
    <cellStyle name="Neutral 12" xfId="9053"/>
    <cellStyle name="Neutral 12 2" xfId="9054"/>
    <cellStyle name="Neutral 13" xfId="9055"/>
    <cellStyle name="Neutral 13 2" xfId="9056"/>
    <cellStyle name="Neutral 14" xfId="9057"/>
    <cellStyle name="Neutral 14 2" xfId="9058"/>
    <cellStyle name="Neutral 15" xfId="9059"/>
    <cellStyle name="Neutral 15 2" xfId="9060"/>
    <cellStyle name="Neutral 16" xfId="9061"/>
    <cellStyle name="Neutral 16 2" xfId="9062"/>
    <cellStyle name="Neutral 17" xfId="9063"/>
    <cellStyle name="Neutral 17 2" xfId="9064"/>
    <cellStyle name="Neutral 18" xfId="9065"/>
    <cellStyle name="Neutral 18 2" xfId="9066"/>
    <cellStyle name="Neutral 19" xfId="9067"/>
    <cellStyle name="Neutral 19 2" xfId="9068"/>
    <cellStyle name="Neutral 2" xfId="9069"/>
    <cellStyle name="Neutral 2 10" xfId="9070"/>
    <cellStyle name="Neutral 2 10 2" xfId="9071"/>
    <cellStyle name="Neutral 2 11" xfId="9072"/>
    <cellStyle name="Neutral 2 11 2" xfId="9073"/>
    <cellStyle name="Neutral 2 12" xfId="9074"/>
    <cellStyle name="Neutral 2 12 2" xfId="9075"/>
    <cellStyle name="Neutral 2 13" xfId="9076"/>
    <cellStyle name="Neutral 2 13 2" xfId="9077"/>
    <cellStyle name="Neutral 2 14" xfId="9078"/>
    <cellStyle name="Neutral 2 14 2" xfId="9079"/>
    <cellStyle name="Neutral 2 15" xfId="9080"/>
    <cellStyle name="Neutral 2 15 2" xfId="9081"/>
    <cellStyle name="Neutral 2 16" xfId="9082"/>
    <cellStyle name="Neutral 2 16 2" xfId="9083"/>
    <cellStyle name="Neutral 2 17" xfId="9084"/>
    <cellStyle name="Neutral 2 17 2" xfId="9085"/>
    <cellStyle name="Neutral 2 18" xfId="9086"/>
    <cellStyle name="Neutral 2 18 2" xfId="9087"/>
    <cellStyle name="Neutral 2 19" xfId="9088"/>
    <cellStyle name="Neutral 2 19 2" xfId="9089"/>
    <cellStyle name="Neutral 2 2" xfId="9090"/>
    <cellStyle name="Neutral 2 2 2" xfId="9091"/>
    <cellStyle name="Neutral 2 20" xfId="9092"/>
    <cellStyle name="Neutral 2 20 2" xfId="9093"/>
    <cellStyle name="Neutral 2 21" xfId="9094"/>
    <cellStyle name="Neutral 2 21 2" xfId="9095"/>
    <cellStyle name="Neutral 2 22" xfId="9096"/>
    <cellStyle name="Neutral 2 22 2" xfId="9097"/>
    <cellStyle name="Neutral 2 23" xfId="9098"/>
    <cellStyle name="Neutral 2 23 2" xfId="9099"/>
    <cellStyle name="Neutral 2 24" xfId="9100"/>
    <cellStyle name="Neutral 2 24 2" xfId="9101"/>
    <cellStyle name="Neutral 2 25" xfId="9102"/>
    <cellStyle name="Neutral 2 25 2" xfId="9103"/>
    <cellStyle name="Neutral 2 26" xfId="9104"/>
    <cellStyle name="Neutral 2 26 2" xfId="9105"/>
    <cellStyle name="Neutral 2 27" xfId="9106"/>
    <cellStyle name="Neutral 2 27 2" xfId="9107"/>
    <cellStyle name="Neutral 2 28" xfId="9108"/>
    <cellStyle name="Neutral 2 28 2" xfId="9109"/>
    <cellStyle name="Neutral 2 29" xfId="9110"/>
    <cellStyle name="Neutral 2 3" xfId="9111"/>
    <cellStyle name="Neutral 2 3 2" xfId="9112"/>
    <cellStyle name="Neutral 2 30" xfId="9113"/>
    <cellStyle name="Neutral 2 31" xfId="9114"/>
    <cellStyle name="Neutral 2 4" xfId="9115"/>
    <cellStyle name="Neutral 2 4 2" xfId="9116"/>
    <cellStyle name="Neutral 2 5" xfId="9117"/>
    <cellStyle name="Neutral 2 5 2" xfId="9118"/>
    <cellStyle name="Neutral 2 6" xfId="9119"/>
    <cellStyle name="Neutral 2 6 2" xfId="9120"/>
    <cellStyle name="Neutral 2 7" xfId="9121"/>
    <cellStyle name="Neutral 2 7 2" xfId="9122"/>
    <cellStyle name="Neutral 2 8" xfId="9123"/>
    <cellStyle name="Neutral 2 8 2" xfId="9124"/>
    <cellStyle name="Neutral 2 9" xfId="9125"/>
    <cellStyle name="Neutral 2 9 2" xfId="9126"/>
    <cellStyle name="Neutral 20" xfId="9127"/>
    <cellStyle name="Neutral 20 2" xfId="9128"/>
    <cellStyle name="Neutral 21" xfId="9129"/>
    <cellStyle name="Neutral 21 2" xfId="9130"/>
    <cellStyle name="Neutral 22" xfId="9131"/>
    <cellStyle name="Neutral 22 2" xfId="9132"/>
    <cellStyle name="Neutral 23" xfId="9133"/>
    <cellStyle name="Neutral 23 2" xfId="9134"/>
    <cellStyle name="Neutral 24" xfId="9135"/>
    <cellStyle name="Neutral 24 2" xfId="9136"/>
    <cellStyle name="Neutral 25" xfId="9137"/>
    <cellStyle name="Neutral 25 2" xfId="9138"/>
    <cellStyle name="Neutral 26" xfId="9139"/>
    <cellStyle name="Neutral 26 2" xfId="9140"/>
    <cellStyle name="Neutral 27" xfId="9141"/>
    <cellStyle name="Neutral 27 2" xfId="9142"/>
    <cellStyle name="Neutral 28" xfId="9143"/>
    <cellStyle name="Neutral 28 2" xfId="9144"/>
    <cellStyle name="Neutral 29" xfId="9145"/>
    <cellStyle name="Neutral 29 2" xfId="9146"/>
    <cellStyle name="Neutral 3" xfId="9147"/>
    <cellStyle name="Neutral 3 10" xfId="9148"/>
    <cellStyle name="Neutral 3 10 2" xfId="9149"/>
    <cellStyle name="Neutral 3 11" xfId="9150"/>
    <cellStyle name="Neutral 3 11 2" xfId="9151"/>
    <cellStyle name="Neutral 3 12" xfId="9152"/>
    <cellStyle name="Neutral 3 12 2" xfId="9153"/>
    <cellStyle name="Neutral 3 13" xfId="9154"/>
    <cellStyle name="Neutral 3 13 2" xfId="9155"/>
    <cellStyle name="Neutral 3 14" xfId="9156"/>
    <cellStyle name="Neutral 3 14 2" xfId="9157"/>
    <cellStyle name="Neutral 3 15" xfId="9158"/>
    <cellStyle name="Neutral 3 15 2" xfId="9159"/>
    <cellStyle name="Neutral 3 16" xfId="9160"/>
    <cellStyle name="Neutral 3 16 2" xfId="9161"/>
    <cellStyle name="Neutral 3 17" xfId="9162"/>
    <cellStyle name="Neutral 3 17 2" xfId="9163"/>
    <cellStyle name="Neutral 3 18" xfId="9164"/>
    <cellStyle name="Neutral 3 18 2" xfId="9165"/>
    <cellStyle name="Neutral 3 19" xfId="9166"/>
    <cellStyle name="Neutral 3 19 2" xfId="9167"/>
    <cellStyle name="Neutral 3 2" xfId="9168"/>
    <cellStyle name="Neutral 3 2 2" xfId="9169"/>
    <cellStyle name="Neutral 3 20" xfId="9170"/>
    <cellStyle name="Neutral 3 20 2" xfId="9171"/>
    <cellStyle name="Neutral 3 21" xfId="9172"/>
    <cellStyle name="Neutral 3 21 2" xfId="9173"/>
    <cellStyle name="Neutral 3 22" xfId="9174"/>
    <cellStyle name="Neutral 3 22 2" xfId="9175"/>
    <cellStyle name="Neutral 3 23" xfId="9176"/>
    <cellStyle name="Neutral 3 23 2" xfId="9177"/>
    <cellStyle name="Neutral 3 24" xfId="9178"/>
    <cellStyle name="Neutral 3 24 2" xfId="9179"/>
    <cellStyle name="Neutral 3 25" xfId="9180"/>
    <cellStyle name="Neutral 3 25 2" xfId="9181"/>
    <cellStyle name="Neutral 3 26" xfId="9182"/>
    <cellStyle name="Neutral 3 26 2" xfId="9183"/>
    <cellStyle name="Neutral 3 27" xfId="9184"/>
    <cellStyle name="Neutral 3 27 2" xfId="9185"/>
    <cellStyle name="Neutral 3 28" xfId="9186"/>
    <cellStyle name="Neutral 3 28 2" xfId="9187"/>
    <cellStyle name="Neutral 3 29" xfId="9188"/>
    <cellStyle name="Neutral 3 3" xfId="9189"/>
    <cellStyle name="Neutral 3 3 2" xfId="9190"/>
    <cellStyle name="Neutral 3 30" xfId="9191"/>
    <cellStyle name="Neutral 3 4" xfId="9192"/>
    <cellStyle name="Neutral 3 4 2" xfId="9193"/>
    <cellStyle name="Neutral 3 5" xfId="9194"/>
    <cellStyle name="Neutral 3 5 2" xfId="9195"/>
    <cellStyle name="Neutral 3 6" xfId="9196"/>
    <cellStyle name="Neutral 3 6 2" xfId="9197"/>
    <cellStyle name="Neutral 3 7" xfId="9198"/>
    <cellStyle name="Neutral 3 7 2" xfId="9199"/>
    <cellStyle name="Neutral 3 8" xfId="9200"/>
    <cellStyle name="Neutral 3 8 2" xfId="9201"/>
    <cellStyle name="Neutral 3 9" xfId="9202"/>
    <cellStyle name="Neutral 3 9 2" xfId="9203"/>
    <cellStyle name="Neutral 30" xfId="9204"/>
    <cellStyle name="Neutral 30 2" xfId="9205"/>
    <cellStyle name="Neutral 31" xfId="9206"/>
    <cellStyle name="Neutral 31 2" xfId="9207"/>
    <cellStyle name="Neutral 32" xfId="9208"/>
    <cellStyle name="Neutral 32 2" xfId="9209"/>
    <cellStyle name="Neutral 33" xfId="9210"/>
    <cellStyle name="Neutral 33 2" xfId="9211"/>
    <cellStyle name="Neutral 34" xfId="9212"/>
    <cellStyle name="Neutral 34 2" xfId="9213"/>
    <cellStyle name="Neutral 35" xfId="9214"/>
    <cellStyle name="Neutral 35 2" xfId="9215"/>
    <cellStyle name="Neutral 36" xfId="9216"/>
    <cellStyle name="Neutral 36 2" xfId="9217"/>
    <cellStyle name="Neutral 37" xfId="9218"/>
    <cellStyle name="Neutral 37 2" xfId="9219"/>
    <cellStyle name="Neutral 38" xfId="9220"/>
    <cellStyle name="Neutral 38 2" xfId="9221"/>
    <cellStyle name="Neutral 39" xfId="9222"/>
    <cellStyle name="Neutral 39 2" xfId="9223"/>
    <cellStyle name="Neutral 4" xfId="9224"/>
    <cellStyle name="Neutral 4 10" xfId="9225"/>
    <cellStyle name="Neutral 4 10 2" xfId="9226"/>
    <cellStyle name="Neutral 4 11" xfId="9227"/>
    <cellStyle name="Neutral 4 11 2" xfId="9228"/>
    <cellStyle name="Neutral 4 12" xfId="9229"/>
    <cellStyle name="Neutral 4 12 2" xfId="9230"/>
    <cellStyle name="Neutral 4 13" xfId="9231"/>
    <cellStyle name="Neutral 4 13 2" xfId="9232"/>
    <cellStyle name="Neutral 4 14" xfId="9233"/>
    <cellStyle name="Neutral 4 14 2" xfId="9234"/>
    <cellStyle name="Neutral 4 15" xfId="9235"/>
    <cellStyle name="Neutral 4 15 2" xfId="9236"/>
    <cellStyle name="Neutral 4 16" xfId="9237"/>
    <cellStyle name="Neutral 4 16 2" xfId="9238"/>
    <cellStyle name="Neutral 4 17" xfId="9239"/>
    <cellStyle name="Neutral 4 17 2" xfId="9240"/>
    <cellStyle name="Neutral 4 18" xfId="9241"/>
    <cellStyle name="Neutral 4 18 2" xfId="9242"/>
    <cellStyle name="Neutral 4 19" xfId="9243"/>
    <cellStyle name="Neutral 4 19 2" xfId="9244"/>
    <cellStyle name="Neutral 4 2" xfId="9245"/>
    <cellStyle name="Neutral 4 2 2" xfId="9246"/>
    <cellStyle name="Neutral 4 20" xfId="9247"/>
    <cellStyle name="Neutral 4 20 2" xfId="9248"/>
    <cellStyle name="Neutral 4 21" xfId="9249"/>
    <cellStyle name="Neutral 4 21 2" xfId="9250"/>
    <cellStyle name="Neutral 4 22" xfId="9251"/>
    <cellStyle name="Neutral 4 22 2" xfId="9252"/>
    <cellStyle name="Neutral 4 23" xfId="9253"/>
    <cellStyle name="Neutral 4 23 2" xfId="9254"/>
    <cellStyle name="Neutral 4 24" xfId="9255"/>
    <cellStyle name="Neutral 4 24 2" xfId="9256"/>
    <cellStyle name="Neutral 4 25" xfId="9257"/>
    <cellStyle name="Neutral 4 25 2" xfId="9258"/>
    <cellStyle name="Neutral 4 26" xfId="9259"/>
    <cellStyle name="Neutral 4 26 2" xfId="9260"/>
    <cellStyle name="Neutral 4 27" xfId="9261"/>
    <cellStyle name="Neutral 4 27 2" xfId="9262"/>
    <cellStyle name="Neutral 4 28" xfId="9263"/>
    <cellStyle name="Neutral 4 28 2" xfId="9264"/>
    <cellStyle name="Neutral 4 29" xfId="9265"/>
    <cellStyle name="Neutral 4 3" xfId="9266"/>
    <cellStyle name="Neutral 4 3 2" xfId="9267"/>
    <cellStyle name="Neutral 4 30" xfId="9268"/>
    <cellStyle name="Neutral 4 4" xfId="9269"/>
    <cellStyle name="Neutral 4 4 2" xfId="9270"/>
    <cellStyle name="Neutral 4 5" xfId="9271"/>
    <cellStyle name="Neutral 4 5 2" xfId="9272"/>
    <cellStyle name="Neutral 4 6" xfId="9273"/>
    <cellStyle name="Neutral 4 6 2" xfId="9274"/>
    <cellStyle name="Neutral 4 7" xfId="9275"/>
    <cellStyle name="Neutral 4 7 2" xfId="9276"/>
    <cellStyle name="Neutral 4 8" xfId="9277"/>
    <cellStyle name="Neutral 4 8 2" xfId="9278"/>
    <cellStyle name="Neutral 4 9" xfId="9279"/>
    <cellStyle name="Neutral 4 9 2" xfId="9280"/>
    <cellStyle name="Neutral 40" xfId="9281"/>
    <cellStyle name="Neutral 40 2" xfId="9282"/>
    <cellStyle name="Neutral 41" xfId="9283"/>
    <cellStyle name="Neutral 42" xfId="9284"/>
    <cellStyle name="Neutral 43" xfId="9285"/>
    <cellStyle name="Neutral 44" xfId="9286"/>
    <cellStyle name="Neutral 45" xfId="9287"/>
    <cellStyle name="Neutral 46" xfId="9288"/>
    <cellStyle name="Neutral 47" xfId="9289"/>
    <cellStyle name="Neutral 48" xfId="9290"/>
    <cellStyle name="Neutral 49" xfId="9291"/>
    <cellStyle name="Neutral 5" xfId="9292"/>
    <cellStyle name="Neutral 5 2" xfId="9293"/>
    <cellStyle name="Neutral 50" xfId="9294"/>
    <cellStyle name="Neutral 51" xfId="9295"/>
    <cellStyle name="Neutral 52" xfId="9296"/>
    <cellStyle name="Neutral 53" xfId="9297"/>
    <cellStyle name="Neutral 54" xfId="9298"/>
    <cellStyle name="Neutral 55" xfId="9299"/>
    <cellStyle name="Neutral 56" xfId="9300"/>
    <cellStyle name="Neutral 57" xfId="9301"/>
    <cellStyle name="Neutral 58" xfId="18434"/>
    <cellStyle name="Neutral 6" xfId="9302"/>
    <cellStyle name="Neutral 6 2" xfId="9303"/>
    <cellStyle name="Neutral 7" xfId="9304"/>
    <cellStyle name="Neutral 7 2" xfId="9305"/>
    <cellStyle name="Neutral 8" xfId="9306"/>
    <cellStyle name="Neutral 8 2" xfId="9307"/>
    <cellStyle name="Neutral 9" xfId="9308"/>
    <cellStyle name="Neutral 9 2" xfId="9309"/>
    <cellStyle name="Normal" xfId="0" builtinId="0"/>
    <cellStyle name="Normal 10" xfId="9310"/>
    <cellStyle name="Normal 10 10" xfId="9311"/>
    <cellStyle name="Normal 10 10 2" xfId="9312"/>
    <cellStyle name="Normal 10 10 3" xfId="9313"/>
    <cellStyle name="Normal 10 11" xfId="9314"/>
    <cellStyle name="Normal 10 11 2" xfId="9315"/>
    <cellStyle name="Normal 10 11 3" xfId="9316"/>
    <cellStyle name="Normal 10 12" xfId="9317"/>
    <cellStyle name="Normal 10 12 2" xfId="9318"/>
    <cellStyle name="Normal 10 12 3" xfId="9319"/>
    <cellStyle name="Normal 10 13" xfId="9320"/>
    <cellStyle name="Normal 10 13 2" xfId="9321"/>
    <cellStyle name="Normal 10 13 3" xfId="9322"/>
    <cellStyle name="Normal 10 14" xfId="9323"/>
    <cellStyle name="Normal 10 14 2" xfId="9324"/>
    <cellStyle name="Normal 10 14 3" xfId="9325"/>
    <cellStyle name="Normal 10 15" xfId="9326"/>
    <cellStyle name="Normal 10 15 2" xfId="9327"/>
    <cellStyle name="Normal 10 15 3" xfId="9328"/>
    <cellStyle name="Normal 10 16" xfId="9329"/>
    <cellStyle name="Normal 10 16 2" xfId="9330"/>
    <cellStyle name="Normal 10 16 3" xfId="9331"/>
    <cellStyle name="Normal 10 17" xfId="9332"/>
    <cellStyle name="Normal 10 17 2" xfId="9333"/>
    <cellStyle name="Normal 10 17 3" xfId="9334"/>
    <cellStyle name="Normal 10 18" xfId="9335"/>
    <cellStyle name="Normal 10 18 2" xfId="9336"/>
    <cellStyle name="Normal 10 18 3" xfId="9337"/>
    <cellStyle name="Normal 10 19" xfId="9338"/>
    <cellStyle name="Normal 10 19 2" xfId="9339"/>
    <cellStyle name="Normal 10 19 3" xfId="9340"/>
    <cellStyle name="Normal 10 2" xfId="9341"/>
    <cellStyle name="Normal 10 2 10" xfId="9342"/>
    <cellStyle name="Normal 10 2 10 2" xfId="9343"/>
    <cellStyle name="Normal 10 2 10 3" xfId="9344"/>
    <cellStyle name="Normal 10 2 11" xfId="9345"/>
    <cellStyle name="Normal 10 2 11 2" xfId="9346"/>
    <cellStyle name="Normal 10 2 11 3" xfId="9347"/>
    <cellStyle name="Normal 10 2 12" xfId="9348"/>
    <cellStyle name="Normal 10 2 12 2" xfId="9349"/>
    <cellStyle name="Normal 10 2 12 3" xfId="9350"/>
    <cellStyle name="Normal 10 2 13" xfId="9351"/>
    <cellStyle name="Normal 10 2 14" xfId="9352"/>
    <cellStyle name="Normal 10 2 2" xfId="9353"/>
    <cellStyle name="Normal 10 2 2 2" xfId="9354"/>
    <cellStyle name="Normal 10 2 2 3" xfId="9355"/>
    <cellStyle name="Normal 10 2 3" xfId="9356"/>
    <cellStyle name="Normal 10 2 3 2" xfId="9357"/>
    <cellStyle name="Normal 10 2 3 3" xfId="9358"/>
    <cellStyle name="Normal 10 2 4" xfId="9359"/>
    <cellStyle name="Normal 10 2 4 2" xfId="9360"/>
    <cellStyle name="Normal 10 2 4 3" xfId="9361"/>
    <cellStyle name="Normal 10 2 5" xfId="9362"/>
    <cellStyle name="Normal 10 2 5 2" xfId="9363"/>
    <cellStyle name="Normal 10 2 5 3" xfId="9364"/>
    <cellStyle name="Normal 10 2 6" xfId="9365"/>
    <cellStyle name="Normal 10 2 6 2" xfId="9366"/>
    <cellStyle name="Normal 10 2 6 3" xfId="9367"/>
    <cellStyle name="Normal 10 2 7" xfId="9368"/>
    <cellStyle name="Normal 10 2 7 2" xfId="9369"/>
    <cellStyle name="Normal 10 2 7 3" xfId="9370"/>
    <cellStyle name="Normal 10 2 8" xfId="9371"/>
    <cellStyle name="Normal 10 2 8 2" xfId="9372"/>
    <cellStyle name="Normal 10 2 8 3" xfId="9373"/>
    <cellStyle name="Normal 10 2 9" xfId="9374"/>
    <cellStyle name="Normal 10 2 9 2" xfId="9375"/>
    <cellStyle name="Normal 10 2 9 3" xfId="9376"/>
    <cellStyle name="Normal 10 20" xfId="9377"/>
    <cellStyle name="Normal 10 20 2" xfId="9378"/>
    <cellStyle name="Normal 10 20 3" xfId="9379"/>
    <cellStyle name="Normal 10 21" xfId="9380"/>
    <cellStyle name="Normal 10 21 2" xfId="9381"/>
    <cellStyle name="Normal 10 21 3" xfId="9382"/>
    <cellStyle name="Normal 10 22" xfId="9383"/>
    <cellStyle name="Normal 10 22 2" xfId="9384"/>
    <cellStyle name="Normal 10 22 3" xfId="9385"/>
    <cellStyle name="Normal 10 23" xfId="9386"/>
    <cellStyle name="Normal 10 23 2" xfId="9387"/>
    <cellStyle name="Normal 10 23 3" xfId="9388"/>
    <cellStyle name="Normal 10 24" xfId="9389"/>
    <cellStyle name="Normal 10 24 2" xfId="9390"/>
    <cellStyle name="Normal 10 24 3" xfId="9391"/>
    <cellStyle name="Normal 10 25" xfId="9392"/>
    <cellStyle name="Normal 10 25 2" xfId="9393"/>
    <cellStyle name="Normal 10 25 3" xfId="9394"/>
    <cellStyle name="Normal 10 26" xfId="9395"/>
    <cellStyle name="Normal 10 26 2" xfId="9396"/>
    <cellStyle name="Normal 10 26 3" xfId="9397"/>
    <cellStyle name="Normal 10 27" xfId="9398"/>
    <cellStyle name="Normal 10 28" xfId="9399"/>
    <cellStyle name="Normal 10 3" xfId="9400"/>
    <cellStyle name="Normal 10 3 10" xfId="9401"/>
    <cellStyle name="Normal 10 3 10 2" xfId="9402"/>
    <cellStyle name="Normal 10 3 10 3" xfId="9403"/>
    <cellStyle name="Normal 10 3 11" xfId="9404"/>
    <cellStyle name="Normal 10 3 11 2" xfId="9405"/>
    <cellStyle name="Normal 10 3 11 3" xfId="9406"/>
    <cellStyle name="Normal 10 3 12" xfId="9407"/>
    <cellStyle name="Normal 10 3 12 2" xfId="9408"/>
    <cellStyle name="Normal 10 3 12 3" xfId="9409"/>
    <cellStyle name="Normal 10 3 13" xfId="9410"/>
    <cellStyle name="Normal 10 3 14" xfId="9411"/>
    <cellStyle name="Normal 10 3 2" xfId="9412"/>
    <cellStyle name="Normal 10 3 2 2" xfId="9413"/>
    <cellStyle name="Normal 10 3 2 3" xfId="9414"/>
    <cellStyle name="Normal 10 3 3" xfId="9415"/>
    <cellStyle name="Normal 10 3 3 2" xfId="9416"/>
    <cellStyle name="Normal 10 3 3 3" xfId="9417"/>
    <cellStyle name="Normal 10 3 4" xfId="9418"/>
    <cellStyle name="Normal 10 3 4 2" xfId="9419"/>
    <cellStyle name="Normal 10 3 4 3" xfId="9420"/>
    <cellStyle name="Normal 10 3 5" xfId="9421"/>
    <cellStyle name="Normal 10 3 5 2" xfId="9422"/>
    <cellStyle name="Normal 10 3 5 3" xfId="9423"/>
    <cellStyle name="Normal 10 3 6" xfId="9424"/>
    <cellStyle name="Normal 10 3 6 2" xfId="9425"/>
    <cellStyle name="Normal 10 3 6 3" xfId="9426"/>
    <cellStyle name="Normal 10 3 7" xfId="9427"/>
    <cellStyle name="Normal 10 3 7 2" xfId="9428"/>
    <cellStyle name="Normal 10 3 7 3" xfId="9429"/>
    <cellStyle name="Normal 10 3 8" xfId="9430"/>
    <cellStyle name="Normal 10 3 8 2" xfId="9431"/>
    <cellStyle name="Normal 10 3 8 3" xfId="9432"/>
    <cellStyle name="Normal 10 3 9" xfId="9433"/>
    <cellStyle name="Normal 10 3 9 2" xfId="9434"/>
    <cellStyle name="Normal 10 3 9 3" xfId="9435"/>
    <cellStyle name="Normal 10 4" xfId="9436"/>
    <cellStyle name="Normal 10 4 10" xfId="9437"/>
    <cellStyle name="Normal 10 4 10 2" xfId="9438"/>
    <cellStyle name="Normal 10 4 10 3" xfId="9439"/>
    <cellStyle name="Normal 10 4 11" xfId="9440"/>
    <cellStyle name="Normal 10 4 11 2" xfId="9441"/>
    <cellStyle name="Normal 10 4 11 3" xfId="9442"/>
    <cellStyle name="Normal 10 4 12" xfId="9443"/>
    <cellStyle name="Normal 10 4 12 2" xfId="9444"/>
    <cellStyle name="Normal 10 4 12 3" xfId="9445"/>
    <cellStyle name="Normal 10 4 13" xfId="9446"/>
    <cellStyle name="Normal 10 4 14" xfId="9447"/>
    <cellStyle name="Normal 10 4 2" xfId="9448"/>
    <cellStyle name="Normal 10 4 2 2" xfId="9449"/>
    <cellStyle name="Normal 10 4 2 3" xfId="9450"/>
    <cellStyle name="Normal 10 4 3" xfId="9451"/>
    <cellStyle name="Normal 10 4 3 2" xfId="9452"/>
    <cellStyle name="Normal 10 4 3 3" xfId="9453"/>
    <cellStyle name="Normal 10 4 4" xfId="9454"/>
    <cellStyle name="Normal 10 4 4 2" xfId="9455"/>
    <cellStyle name="Normal 10 4 4 3" xfId="9456"/>
    <cellStyle name="Normal 10 4 5" xfId="9457"/>
    <cellStyle name="Normal 10 4 5 2" xfId="9458"/>
    <cellStyle name="Normal 10 4 5 3" xfId="9459"/>
    <cellStyle name="Normal 10 4 6" xfId="9460"/>
    <cellStyle name="Normal 10 4 6 2" xfId="9461"/>
    <cellStyle name="Normal 10 4 6 3" xfId="9462"/>
    <cellStyle name="Normal 10 4 7" xfId="9463"/>
    <cellStyle name="Normal 10 4 7 2" xfId="9464"/>
    <cellStyle name="Normal 10 4 7 3" xfId="9465"/>
    <cellStyle name="Normal 10 4 8" xfId="9466"/>
    <cellStyle name="Normal 10 4 8 2" xfId="9467"/>
    <cellStyle name="Normal 10 4 8 3" xfId="9468"/>
    <cellStyle name="Normal 10 4 9" xfId="9469"/>
    <cellStyle name="Normal 10 4 9 2" xfId="9470"/>
    <cellStyle name="Normal 10 4 9 3" xfId="9471"/>
    <cellStyle name="Normal 10 5" xfId="9472"/>
    <cellStyle name="Normal 10 5 10" xfId="9473"/>
    <cellStyle name="Normal 10 5 10 2" xfId="9474"/>
    <cellStyle name="Normal 10 5 10 3" xfId="9475"/>
    <cellStyle name="Normal 10 5 11" xfId="9476"/>
    <cellStyle name="Normal 10 5 11 2" xfId="9477"/>
    <cellStyle name="Normal 10 5 11 3" xfId="9478"/>
    <cellStyle name="Normal 10 5 12" xfId="9479"/>
    <cellStyle name="Normal 10 5 12 2" xfId="9480"/>
    <cellStyle name="Normal 10 5 12 3" xfId="9481"/>
    <cellStyle name="Normal 10 5 13" xfId="9482"/>
    <cellStyle name="Normal 10 5 14" xfId="9483"/>
    <cellStyle name="Normal 10 5 2" xfId="9484"/>
    <cellStyle name="Normal 10 5 2 2" xfId="9485"/>
    <cellStyle name="Normal 10 5 2 3" xfId="9486"/>
    <cellStyle name="Normal 10 5 3" xfId="9487"/>
    <cellStyle name="Normal 10 5 3 2" xfId="9488"/>
    <cellStyle name="Normal 10 5 3 3" xfId="9489"/>
    <cellStyle name="Normal 10 5 4" xfId="9490"/>
    <cellStyle name="Normal 10 5 4 2" xfId="9491"/>
    <cellStyle name="Normal 10 5 4 3" xfId="9492"/>
    <cellStyle name="Normal 10 5 5" xfId="9493"/>
    <cellStyle name="Normal 10 5 5 2" xfId="9494"/>
    <cellStyle name="Normal 10 5 5 3" xfId="9495"/>
    <cellStyle name="Normal 10 5 6" xfId="9496"/>
    <cellStyle name="Normal 10 5 6 2" xfId="9497"/>
    <cellStyle name="Normal 10 5 6 3" xfId="9498"/>
    <cellStyle name="Normal 10 5 7" xfId="9499"/>
    <cellStyle name="Normal 10 5 7 2" xfId="9500"/>
    <cellStyle name="Normal 10 5 7 3" xfId="9501"/>
    <cellStyle name="Normal 10 5 8" xfId="9502"/>
    <cellStyle name="Normal 10 5 8 2" xfId="9503"/>
    <cellStyle name="Normal 10 5 8 3" xfId="9504"/>
    <cellStyle name="Normal 10 5 9" xfId="9505"/>
    <cellStyle name="Normal 10 5 9 2" xfId="9506"/>
    <cellStyle name="Normal 10 5 9 3" xfId="9507"/>
    <cellStyle name="Normal 10 6" xfId="9508"/>
    <cellStyle name="Normal 10 6 10" xfId="9509"/>
    <cellStyle name="Normal 10 6 10 2" xfId="9510"/>
    <cellStyle name="Normal 10 6 10 3" xfId="9511"/>
    <cellStyle name="Normal 10 6 11" xfId="9512"/>
    <cellStyle name="Normal 10 6 11 2" xfId="9513"/>
    <cellStyle name="Normal 10 6 11 3" xfId="9514"/>
    <cellStyle name="Normal 10 6 12" xfId="9515"/>
    <cellStyle name="Normal 10 6 12 2" xfId="9516"/>
    <cellStyle name="Normal 10 6 12 3" xfId="9517"/>
    <cellStyle name="Normal 10 6 13" xfId="9518"/>
    <cellStyle name="Normal 10 6 14" xfId="9519"/>
    <cellStyle name="Normal 10 6 2" xfId="9520"/>
    <cellStyle name="Normal 10 6 2 2" xfId="9521"/>
    <cellStyle name="Normal 10 6 2 3" xfId="9522"/>
    <cellStyle name="Normal 10 6 3" xfId="9523"/>
    <cellStyle name="Normal 10 6 3 2" xfId="9524"/>
    <cellStyle name="Normal 10 6 3 3" xfId="9525"/>
    <cellStyle name="Normal 10 6 4" xfId="9526"/>
    <cellStyle name="Normal 10 6 4 2" xfId="9527"/>
    <cellStyle name="Normal 10 6 4 3" xfId="9528"/>
    <cellStyle name="Normal 10 6 5" xfId="9529"/>
    <cellStyle name="Normal 10 6 5 2" xfId="9530"/>
    <cellStyle name="Normal 10 6 5 3" xfId="9531"/>
    <cellStyle name="Normal 10 6 6" xfId="9532"/>
    <cellStyle name="Normal 10 6 6 2" xfId="9533"/>
    <cellStyle name="Normal 10 6 6 3" xfId="9534"/>
    <cellStyle name="Normal 10 6 7" xfId="9535"/>
    <cellStyle name="Normal 10 6 7 2" xfId="9536"/>
    <cellStyle name="Normal 10 6 7 3" xfId="9537"/>
    <cellStyle name="Normal 10 6 8" xfId="9538"/>
    <cellStyle name="Normal 10 6 8 2" xfId="9539"/>
    <cellStyle name="Normal 10 6 8 3" xfId="9540"/>
    <cellStyle name="Normal 10 6 9" xfId="9541"/>
    <cellStyle name="Normal 10 6 9 2" xfId="9542"/>
    <cellStyle name="Normal 10 6 9 3" xfId="9543"/>
    <cellStyle name="Normal 10 7" xfId="9544"/>
    <cellStyle name="Normal 10 7 2" xfId="9545"/>
    <cellStyle name="Normal 10 7 3" xfId="9546"/>
    <cellStyle name="Normal 10 8" xfId="9547"/>
    <cellStyle name="Normal 10 8 2" xfId="9548"/>
    <cellStyle name="Normal 10 8 3" xfId="9549"/>
    <cellStyle name="Normal 10 9" xfId="9550"/>
    <cellStyle name="Normal 10 9 2" xfId="9551"/>
    <cellStyle name="Normal 10 9 3" xfId="9552"/>
    <cellStyle name="Normal 100" xfId="9553"/>
    <cellStyle name="Normal 101" xfId="9554"/>
    <cellStyle name="Normal 102" xfId="9555"/>
    <cellStyle name="Normal 103" xfId="9556"/>
    <cellStyle name="Normal 104" xfId="9557"/>
    <cellStyle name="Normal 105" xfId="9558"/>
    <cellStyle name="Normal 106" xfId="9559"/>
    <cellStyle name="Normal 107" xfId="9560"/>
    <cellStyle name="Normal 108" xfId="9561"/>
    <cellStyle name="Normal 109" xfId="9562"/>
    <cellStyle name="Normal 11" xfId="9563"/>
    <cellStyle name="Normal 11 10" xfId="9564"/>
    <cellStyle name="Normal 11 10 2" xfId="9565"/>
    <cellStyle name="Normal 11 10 3" xfId="9566"/>
    <cellStyle name="Normal 11 11" xfId="9567"/>
    <cellStyle name="Normal 11 11 2" xfId="9568"/>
    <cellStyle name="Normal 11 11 3" xfId="9569"/>
    <cellStyle name="Normal 11 12" xfId="9570"/>
    <cellStyle name="Normal 11 12 2" xfId="9571"/>
    <cellStyle name="Normal 11 12 3" xfId="9572"/>
    <cellStyle name="Normal 11 13" xfId="9573"/>
    <cellStyle name="Normal 11 13 2" xfId="9574"/>
    <cellStyle name="Normal 11 13 3" xfId="9575"/>
    <cellStyle name="Normal 11 14" xfId="9576"/>
    <cellStyle name="Normal 11 14 2" xfId="9577"/>
    <cellStyle name="Normal 11 14 3" xfId="9578"/>
    <cellStyle name="Normal 11 15" xfId="9579"/>
    <cellStyle name="Normal 11 15 2" xfId="9580"/>
    <cellStyle name="Normal 11 15 3" xfId="9581"/>
    <cellStyle name="Normal 11 16" xfId="9582"/>
    <cellStyle name="Normal 11 16 2" xfId="9583"/>
    <cellStyle name="Normal 11 16 3" xfId="9584"/>
    <cellStyle name="Normal 11 17" xfId="9585"/>
    <cellStyle name="Normal 11 17 2" xfId="9586"/>
    <cellStyle name="Normal 11 17 3" xfId="9587"/>
    <cellStyle name="Normal 11 18" xfId="9588"/>
    <cellStyle name="Normal 11 18 2" xfId="9589"/>
    <cellStyle name="Normal 11 18 3" xfId="9590"/>
    <cellStyle name="Normal 11 19" xfId="9591"/>
    <cellStyle name="Normal 11 19 2" xfId="9592"/>
    <cellStyle name="Normal 11 19 3" xfId="9593"/>
    <cellStyle name="Normal 11 2" xfId="9594"/>
    <cellStyle name="Normal 11 2 10" xfId="9595"/>
    <cellStyle name="Normal 11 2 10 2" xfId="9596"/>
    <cellStyle name="Normal 11 2 10 3" xfId="9597"/>
    <cellStyle name="Normal 11 2 11" xfId="9598"/>
    <cellStyle name="Normal 11 2 11 2" xfId="9599"/>
    <cellStyle name="Normal 11 2 11 3" xfId="9600"/>
    <cellStyle name="Normal 11 2 12" xfId="9601"/>
    <cellStyle name="Normal 11 2 12 2" xfId="9602"/>
    <cellStyle name="Normal 11 2 12 3" xfId="9603"/>
    <cellStyle name="Normal 11 2 13" xfId="9604"/>
    <cellStyle name="Normal 11 2 14" xfId="9605"/>
    <cellStyle name="Normal 11 2 2" xfId="9606"/>
    <cellStyle name="Normal 11 2 2 2" xfId="9607"/>
    <cellStyle name="Normal 11 2 2 3" xfId="9608"/>
    <cellStyle name="Normal 11 2 3" xfId="9609"/>
    <cellStyle name="Normal 11 2 3 2" xfId="9610"/>
    <cellStyle name="Normal 11 2 3 3" xfId="9611"/>
    <cellStyle name="Normal 11 2 4" xfId="9612"/>
    <cellStyle name="Normal 11 2 4 2" xfId="9613"/>
    <cellStyle name="Normal 11 2 4 3" xfId="9614"/>
    <cellStyle name="Normal 11 2 5" xfId="9615"/>
    <cellStyle name="Normal 11 2 5 2" xfId="9616"/>
    <cellStyle name="Normal 11 2 5 3" xfId="9617"/>
    <cellStyle name="Normal 11 2 6" xfId="9618"/>
    <cellStyle name="Normal 11 2 6 2" xfId="9619"/>
    <cellStyle name="Normal 11 2 6 3" xfId="9620"/>
    <cellStyle name="Normal 11 2 7" xfId="9621"/>
    <cellStyle name="Normal 11 2 7 2" xfId="9622"/>
    <cellStyle name="Normal 11 2 7 3" xfId="9623"/>
    <cellStyle name="Normal 11 2 8" xfId="9624"/>
    <cellStyle name="Normal 11 2 8 2" xfId="9625"/>
    <cellStyle name="Normal 11 2 8 3" xfId="9626"/>
    <cellStyle name="Normal 11 2 9" xfId="9627"/>
    <cellStyle name="Normal 11 2 9 2" xfId="9628"/>
    <cellStyle name="Normal 11 2 9 3" xfId="9629"/>
    <cellStyle name="Normal 11 20" xfId="9630"/>
    <cellStyle name="Normal 11 20 2" xfId="9631"/>
    <cellStyle name="Normal 11 20 3" xfId="9632"/>
    <cellStyle name="Normal 11 21" xfId="9633"/>
    <cellStyle name="Normal 11 21 2" xfId="9634"/>
    <cellStyle name="Normal 11 21 3" xfId="9635"/>
    <cellStyle name="Normal 11 22" xfId="9636"/>
    <cellStyle name="Normal 11 22 2" xfId="9637"/>
    <cellStyle name="Normal 11 22 3" xfId="9638"/>
    <cellStyle name="Normal 11 23" xfId="9639"/>
    <cellStyle name="Normal 11 23 2" xfId="9640"/>
    <cellStyle name="Normal 11 23 3" xfId="9641"/>
    <cellStyle name="Normal 11 24" xfId="9642"/>
    <cellStyle name="Normal 11 24 2" xfId="9643"/>
    <cellStyle name="Normal 11 24 3" xfId="9644"/>
    <cellStyle name="Normal 11 25" xfId="9645"/>
    <cellStyle name="Normal 11 25 2" xfId="9646"/>
    <cellStyle name="Normal 11 25 3" xfId="9647"/>
    <cellStyle name="Normal 11 26" xfId="9648"/>
    <cellStyle name="Normal 11 26 2" xfId="9649"/>
    <cellStyle name="Normal 11 26 3" xfId="9650"/>
    <cellStyle name="Normal 11 27" xfId="9651"/>
    <cellStyle name="Normal 11 28" xfId="9652"/>
    <cellStyle name="Normal 11 3" xfId="9653"/>
    <cellStyle name="Normal 11 3 10" xfId="9654"/>
    <cellStyle name="Normal 11 3 10 2" xfId="9655"/>
    <cellStyle name="Normal 11 3 10 3" xfId="9656"/>
    <cellStyle name="Normal 11 3 11" xfId="9657"/>
    <cellStyle name="Normal 11 3 11 2" xfId="9658"/>
    <cellStyle name="Normal 11 3 11 3" xfId="9659"/>
    <cellStyle name="Normal 11 3 12" xfId="9660"/>
    <cellStyle name="Normal 11 3 12 2" xfId="9661"/>
    <cellStyle name="Normal 11 3 12 3" xfId="9662"/>
    <cellStyle name="Normal 11 3 13" xfId="9663"/>
    <cellStyle name="Normal 11 3 14" xfId="9664"/>
    <cellStyle name="Normal 11 3 2" xfId="9665"/>
    <cellStyle name="Normal 11 3 2 2" xfId="9666"/>
    <cellStyle name="Normal 11 3 2 3" xfId="9667"/>
    <cellStyle name="Normal 11 3 3" xfId="9668"/>
    <cellStyle name="Normal 11 3 3 2" xfId="9669"/>
    <cellStyle name="Normal 11 3 3 3" xfId="9670"/>
    <cellStyle name="Normal 11 3 4" xfId="9671"/>
    <cellStyle name="Normal 11 3 4 2" xfId="9672"/>
    <cellStyle name="Normal 11 3 4 3" xfId="9673"/>
    <cellStyle name="Normal 11 3 5" xfId="9674"/>
    <cellStyle name="Normal 11 3 5 2" xfId="9675"/>
    <cellStyle name="Normal 11 3 5 3" xfId="9676"/>
    <cellStyle name="Normal 11 3 6" xfId="9677"/>
    <cellStyle name="Normal 11 3 6 2" xfId="9678"/>
    <cellStyle name="Normal 11 3 6 3" xfId="9679"/>
    <cellStyle name="Normal 11 3 7" xfId="9680"/>
    <cellStyle name="Normal 11 3 7 2" xfId="9681"/>
    <cellStyle name="Normal 11 3 7 3" xfId="9682"/>
    <cellStyle name="Normal 11 3 8" xfId="9683"/>
    <cellStyle name="Normal 11 3 8 2" xfId="9684"/>
    <cellStyle name="Normal 11 3 8 3" xfId="9685"/>
    <cellStyle name="Normal 11 3 9" xfId="9686"/>
    <cellStyle name="Normal 11 3 9 2" xfId="9687"/>
    <cellStyle name="Normal 11 3 9 3" xfId="9688"/>
    <cellStyle name="Normal 11 4" xfId="9689"/>
    <cellStyle name="Normal 11 4 10" xfId="9690"/>
    <cellStyle name="Normal 11 4 10 2" xfId="9691"/>
    <cellStyle name="Normal 11 4 10 3" xfId="9692"/>
    <cellStyle name="Normal 11 4 11" xfId="9693"/>
    <cellStyle name="Normal 11 4 11 2" xfId="9694"/>
    <cellStyle name="Normal 11 4 11 3" xfId="9695"/>
    <cellStyle name="Normal 11 4 12" xfId="9696"/>
    <cellStyle name="Normal 11 4 12 2" xfId="9697"/>
    <cellStyle name="Normal 11 4 12 3" xfId="9698"/>
    <cellStyle name="Normal 11 4 13" xfId="9699"/>
    <cellStyle name="Normal 11 4 14" xfId="9700"/>
    <cellStyle name="Normal 11 4 2" xfId="9701"/>
    <cellStyle name="Normal 11 4 2 2" xfId="9702"/>
    <cellStyle name="Normal 11 4 2 3" xfId="9703"/>
    <cellStyle name="Normal 11 4 3" xfId="9704"/>
    <cellStyle name="Normal 11 4 3 2" xfId="9705"/>
    <cellStyle name="Normal 11 4 3 3" xfId="9706"/>
    <cellStyle name="Normal 11 4 4" xfId="9707"/>
    <cellStyle name="Normal 11 4 4 2" xfId="9708"/>
    <cellStyle name="Normal 11 4 4 3" xfId="9709"/>
    <cellStyle name="Normal 11 4 5" xfId="9710"/>
    <cellStyle name="Normal 11 4 5 2" xfId="9711"/>
    <cellStyle name="Normal 11 4 5 3" xfId="9712"/>
    <cellStyle name="Normal 11 4 6" xfId="9713"/>
    <cellStyle name="Normal 11 4 6 2" xfId="9714"/>
    <cellStyle name="Normal 11 4 6 3" xfId="9715"/>
    <cellStyle name="Normal 11 4 7" xfId="9716"/>
    <cellStyle name="Normal 11 4 7 2" xfId="9717"/>
    <cellStyle name="Normal 11 4 7 3" xfId="9718"/>
    <cellStyle name="Normal 11 4 8" xfId="9719"/>
    <cellStyle name="Normal 11 4 8 2" xfId="9720"/>
    <cellStyle name="Normal 11 4 8 3" xfId="9721"/>
    <cellStyle name="Normal 11 4 9" xfId="9722"/>
    <cellStyle name="Normal 11 4 9 2" xfId="9723"/>
    <cellStyle name="Normal 11 4 9 3" xfId="9724"/>
    <cellStyle name="Normal 11 5" xfId="9725"/>
    <cellStyle name="Normal 11 5 10" xfId="9726"/>
    <cellStyle name="Normal 11 5 10 2" xfId="9727"/>
    <cellStyle name="Normal 11 5 10 3" xfId="9728"/>
    <cellStyle name="Normal 11 5 11" xfId="9729"/>
    <cellStyle name="Normal 11 5 11 2" xfId="9730"/>
    <cellStyle name="Normal 11 5 11 3" xfId="9731"/>
    <cellStyle name="Normal 11 5 12" xfId="9732"/>
    <cellStyle name="Normal 11 5 12 2" xfId="9733"/>
    <cellStyle name="Normal 11 5 12 3" xfId="9734"/>
    <cellStyle name="Normal 11 5 13" xfId="9735"/>
    <cellStyle name="Normal 11 5 14" xfId="9736"/>
    <cellStyle name="Normal 11 5 2" xfId="9737"/>
    <cellStyle name="Normal 11 5 2 2" xfId="9738"/>
    <cellStyle name="Normal 11 5 2 3" xfId="9739"/>
    <cellStyle name="Normal 11 5 3" xfId="9740"/>
    <cellStyle name="Normal 11 5 3 2" xfId="9741"/>
    <cellStyle name="Normal 11 5 3 3" xfId="9742"/>
    <cellStyle name="Normal 11 5 4" xfId="9743"/>
    <cellStyle name="Normal 11 5 4 2" xfId="9744"/>
    <cellStyle name="Normal 11 5 4 3" xfId="9745"/>
    <cellStyle name="Normal 11 5 5" xfId="9746"/>
    <cellStyle name="Normal 11 5 5 2" xfId="9747"/>
    <cellStyle name="Normal 11 5 5 3" xfId="9748"/>
    <cellStyle name="Normal 11 5 6" xfId="9749"/>
    <cellStyle name="Normal 11 5 6 2" xfId="9750"/>
    <cellStyle name="Normal 11 5 6 3" xfId="9751"/>
    <cellStyle name="Normal 11 5 7" xfId="9752"/>
    <cellStyle name="Normal 11 5 7 2" xfId="9753"/>
    <cellStyle name="Normal 11 5 7 3" xfId="9754"/>
    <cellStyle name="Normal 11 5 8" xfId="9755"/>
    <cellStyle name="Normal 11 5 8 2" xfId="9756"/>
    <cellStyle name="Normal 11 5 8 3" xfId="9757"/>
    <cellStyle name="Normal 11 5 9" xfId="9758"/>
    <cellStyle name="Normal 11 5 9 2" xfId="9759"/>
    <cellStyle name="Normal 11 5 9 3" xfId="9760"/>
    <cellStyle name="Normal 11 6" xfId="9761"/>
    <cellStyle name="Normal 11 6 10" xfId="9762"/>
    <cellStyle name="Normal 11 6 10 2" xfId="9763"/>
    <cellStyle name="Normal 11 6 10 3" xfId="9764"/>
    <cellStyle name="Normal 11 6 11" xfId="9765"/>
    <cellStyle name="Normal 11 6 11 2" xfId="9766"/>
    <cellStyle name="Normal 11 6 11 3" xfId="9767"/>
    <cellStyle name="Normal 11 6 12" xfId="9768"/>
    <cellStyle name="Normal 11 6 12 2" xfId="9769"/>
    <cellStyle name="Normal 11 6 12 3" xfId="9770"/>
    <cellStyle name="Normal 11 6 13" xfId="9771"/>
    <cellStyle name="Normal 11 6 14" xfId="9772"/>
    <cellStyle name="Normal 11 6 2" xfId="9773"/>
    <cellStyle name="Normal 11 6 2 2" xfId="9774"/>
    <cellStyle name="Normal 11 6 2 3" xfId="9775"/>
    <cellStyle name="Normal 11 6 3" xfId="9776"/>
    <cellStyle name="Normal 11 6 3 2" xfId="9777"/>
    <cellStyle name="Normal 11 6 3 3" xfId="9778"/>
    <cellStyle name="Normal 11 6 4" xfId="9779"/>
    <cellStyle name="Normal 11 6 4 2" xfId="9780"/>
    <cellStyle name="Normal 11 6 4 3" xfId="9781"/>
    <cellStyle name="Normal 11 6 5" xfId="9782"/>
    <cellStyle name="Normal 11 6 5 2" xfId="9783"/>
    <cellStyle name="Normal 11 6 5 3" xfId="9784"/>
    <cellStyle name="Normal 11 6 6" xfId="9785"/>
    <cellStyle name="Normal 11 6 6 2" xfId="9786"/>
    <cellStyle name="Normal 11 6 6 3" xfId="9787"/>
    <cellStyle name="Normal 11 6 7" xfId="9788"/>
    <cellStyle name="Normal 11 6 7 2" xfId="9789"/>
    <cellStyle name="Normal 11 6 7 3" xfId="9790"/>
    <cellStyle name="Normal 11 6 8" xfId="9791"/>
    <cellStyle name="Normal 11 6 8 2" xfId="9792"/>
    <cellStyle name="Normal 11 6 8 3" xfId="9793"/>
    <cellStyle name="Normal 11 6 9" xfId="9794"/>
    <cellStyle name="Normal 11 6 9 2" xfId="9795"/>
    <cellStyle name="Normal 11 6 9 3" xfId="9796"/>
    <cellStyle name="Normal 11 7" xfId="9797"/>
    <cellStyle name="Normal 11 7 2" xfId="9798"/>
    <cellStyle name="Normal 11 7 3" xfId="9799"/>
    <cellStyle name="Normal 11 8" xfId="9800"/>
    <cellStyle name="Normal 11 8 2" xfId="9801"/>
    <cellStyle name="Normal 11 8 3" xfId="9802"/>
    <cellStyle name="Normal 11 9" xfId="9803"/>
    <cellStyle name="Normal 11 9 2" xfId="9804"/>
    <cellStyle name="Normal 11 9 3" xfId="9805"/>
    <cellStyle name="Normal 110" xfId="9806"/>
    <cellStyle name="Normal 111" xfId="9807"/>
    <cellStyle name="Normal 112" xfId="9808"/>
    <cellStyle name="Normal 113" xfId="9809"/>
    <cellStyle name="Normal 114" xfId="9810"/>
    <cellStyle name="Normal 115" xfId="9811"/>
    <cellStyle name="Normal 116" xfId="9812"/>
    <cellStyle name="Normal 117" xfId="9813"/>
    <cellStyle name="Normal 118" xfId="9814"/>
    <cellStyle name="Normal 119" xfId="9815"/>
    <cellStyle name="Normal 12" xfId="9816"/>
    <cellStyle name="Normal 12 10" xfId="9817"/>
    <cellStyle name="Normal 12 10 2" xfId="9818"/>
    <cellStyle name="Normal 12 10 3" xfId="9819"/>
    <cellStyle name="Normal 12 11" xfId="9820"/>
    <cellStyle name="Normal 12 11 2" xfId="9821"/>
    <cellStyle name="Normal 12 11 3" xfId="9822"/>
    <cellStyle name="Normal 12 12" xfId="9823"/>
    <cellStyle name="Normal 12 12 2" xfId="9824"/>
    <cellStyle name="Normal 12 12 3" xfId="9825"/>
    <cellStyle name="Normal 12 13" xfId="9826"/>
    <cellStyle name="Normal 12 13 2" xfId="9827"/>
    <cellStyle name="Normal 12 13 3" xfId="9828"/>
    <cellStyle name="Normal 12 14" xfId="9829"/>
    <cellStyle name="Normal 12 14 2" xfId="9830"/>
    <cellStyle name="Normal 12 14 3" xfId="9831"/>
    <cellStyle name="Normal 12 15" xfId="9832"/>
    <cellStyle name="Normal 12 15 2" xfId="9833"/>
    <cellStyle name="Normal 12 15 3" xfId="9834"/>
    <cellStyle name="Normal 12 16" xfId="9835"/>
    <cellStyle name="Normal 12 16 2" xfId="9836"/>
    <cellStyle name="Normal 12 16 3" xfId="9837"/>
    <cellStyle name="Normal 12 17" xfId="9838"/>
    <cellStyle name="Normal 12 17 2" xfId="9839"/>
    <cellStyle name="Normal 12 17 3" xfId="9840"/>
    <cellStyle name="Normal 12 18" xfId="9841"/>
    <cellStyle name="Normal 12 18 2" xfId="9842"/>
    <cellStyle name="Normal 12 18 3" xfId="9843"/>
    <cellStyle name="Normal 12 19" xfId="9844"/>
    <cellStyle name="Normal 12 19 2" xfId="9845"/>
    <cellStyle name="Normal 12 19 3" xfId="9846"/>
    <cellStyle name="Normal 12 2" xfId="9847"/>
    <cellStyle name="Normal 12 2 10" xfId="9848"/>
    <cellStyle name="Normal 12 2 10 2" xfId="9849"/>
    <cellStyle name="Normal 12 2 10 3" xfId="9850"/>
    <cellStyle name="Normal 12 2 11" xfId="9851"/>
    <cellStyle name="Normal 12 2 11 2" xfId="9852"/>
    <cellStyle name="Normal 12 2 11 3" xfId="9853"/>
    <cellStyle name="Normal 12 2 12" xfId="9854"/>
    <cellStyle name="Normal 12 2 12 2" xfId="9855"/>
    <cellStyle name="Normal 12 2 12 3" xfId="9856"/>
    <cellStyle name="Normal 12 2 13" xfId="9857"/>
    <cellStyle name="Normal 12 2 14" xfId="9858"/>
    <cellStyle name="Normal 12 2 2" xfId="9859"/>
    <cellStyle name="Normal 12 2 2 2" xfId="9860"/>
    <cellStyle name="Normal 12 2 2 3" xfId="9861"/>
    <cellStyle name="Normal 12 2 3" xfId="9862"/>
    <cellStyle name="Normal 12 2 3 2" xfId="9863"/>
    <cellStyle name="Normal 12 2 3 3" xfId="9864"/>
    <cellStyle name="Normal 12 2 4" xfId="9865"/>
    <cellStyle name="Normal 12 2 4 2" xfId="9866"/>
    <cellStyle name="Normal 12 2 4 3" xfId="9867"/>
    <cellStyle name="Normal 12 2 5" xfId="9868"/>
    <cellStyle name="Normal 12 2 5 2" xfId="9869"/>
    <cellStyle name="Normal 12 2 5 3" xfId="9870"/>
    <cellStyle name="Normal 12 2 6" xfId="9871"/>
    <cellStyle name="Normal 12 2 6 2" xfId="9872"/>
    <cellStyle name="Normal 12 2 6 3" xfId="9873"/>
    <cellStyle name="Normal 12 2 7" xfId="9874"/>
    <cellStyle name="Normal 12 2 7 2" xfId="9875"/>
    <cellStyle name="Normal 12 2 7 3" xfId="9876"/>
    <cellStyle name="Normal 12 2 8" xfId="9877"/>
    <cellStyle name="Normal 12 2 8 2" xfId="9878"/>
    <cellStyle name="Normal 12 2 8 3" xfId="9879"/>
    <cellStyle name="Normal 12 2 9" xfId="9880"/>
    <cellStyle name="Normal 12 2 9 2" xfId="9881"/>
    <cellStyle name="Normal 12 2 9 3" xfId="9882"/>
    <cellStyle name="Normal 12 20" xfId="9883"/>
    <cellStyle name="Normal 12 20 2" xfId="9884"/>
    <cellStyle name="Normal 12 20 3" xfId="9885"/>
    <cellStyle name="Normal 12 21" xfId="9886"/>
    <cellStyle name="Normal 12 21 2" xfId="9887"/>
    <cellStyle name="Normal 12 21 3" xfId="9888"/>
    <cellStyle name="Normal 12 22" xfId="9889"/>
    <cellStyle name="Normal 12 22 2" xfId="9890"/>
    <cellStyle name="Normal 12 22 3" xfId="9891"/>
    <cellStyle name="Normal 12 23" xfId="9892"/>
    <cellStyle name="Normal 12 23 2" xfId="9893"/>
    <cellStyle name="Normal 12 23 3" xfId="9894"/>
    <cellStyle name="Normal 12 24" xfId="9895"/>
    <cellStyle name="Normal 12 24 2" xfId="9896"/>
    <cellStyle name="Normal 12 24 3" xfId="9897"/>
    <cellStyle name="Normal 12 25" xfId="9898"/>
    <cellStyle name="Normal 12 25 2" xfId="9899"/>
    <cellStyle name="Normal 12 25 3" xfId="9900"/>
    <cellStyle name="Normal 12 26" xfId="9901"/>
    <cellStyle name="Normal 12 26 2" xfId="9902"/>
    <cellStyle name="Normal 12 26 3" xfId="9903"/>
    <cellStyle name="Normal 12 27" xfId="9904"/>
    <cellStyle name="Normal 12 28" xfId="9905"/>
    <cellStyle name="Normal 12 3" xfId="9906"/>
    <cellStyle name="Normal 12 3 10" xfId="9907"/>
    <cellStyle name="Normal 12 3 10 2" xfId="9908"/>
    <cellStyle name="Normal 12 3 10 3" xfId="9909"/>
    <cellStyle name="Normal 12 3 11" xfId="9910"/>
    <cellStyle name="Normal 12 3 11 2" xfId="9911"/>
    <cellStyle name="Normal 12 3 11 3" xfId="9912"/>
    <cellStyle name="Normal 12 3 12" xfId="9913"/>
    <cellStyle name="Normal 12 3 12 2" xfId="9914"/>
    <cellStyle name="Normal 12 3 12 3" xfId="9915"/>
    <cellStyle name="Normal 12 3 13" xfId="9916"/>
    <cellStyle name="Normal 12 3 14" xfId="9917"/>
    <cellStyle name="Normal 12 3 2" xfId="9918"/>
    <cellStyle name="Normal 12 3 2 2" xfId="9919"/>
    <cellStyle name="Normal 12 3 2 3" xfId="9920"/>
    <cellStyle name="Normal 12 3 3" xfId="9921"/>
    <cellStyle name="Normal 12 3 3 2" xfId="9922"/>
    <cellStyle name="Normal 12 3 3 3" xfId="9923"/>
    <cellStyle name="Normal 12 3 4" xfId="9924"/>
    <cellStyle name="Normal 12 3 4 2" xfId="9925"/>
    <cellStyle name="Normal 12 3 4 3" xfId="9926"/>
    <cellStyle name="Normal 12 3 5" xfId="9927"/>
    <cellStyle name="Normal 12 3 5 2" xfId="9928"/>
    <cellStyle name="Normal 12 3 5 3" xfId="9929"/>
    <cellStyle name="Normal 12 3 6" xfId="9930"/>
    <cellStyle name="Normal 12 3 6 2" xfId="9931"/>
    <cellStyle name="Normal 12 3 6 3" xfId="9932"/>
    <cellStyle name="Normal 12 3 7" xfId="9933"/>
    <cellStyle name="Normal 12 3 7 2" xfId="9934"/>
    <cellStyle name="Normal 12 3 7 3" xfId="9935"/>
    <cellStyle name="Normal 12 3 8" xfId="9936"/>
    <cellStyle name="Normal 12 3 8 2" xfId="9937"/>
    <cellStyle name="Normal 12 3 8 3" xfId="9938"/>
    <cellStyle name="Normal 12 3 9" xfId="9939"/>
    <cellStyle name="Normal 12 3 9 2" xfId="9940"/>
    <cellStyle name="Normal 12 3 9 3" xfId="9941"/>
    <cellStyle name="Normal 12 4" xfId="9942"/>
    <cellStyle name="Normal 12 4 10" xfId="9943"/>
    <cellStyle name="Normal 12 4 10 2" xfId="9944"/>
    <cellStyle name="Normal 12 4 10 3" xfId="9945"/>
    <cellStyle name="Normal 12 4 11" xfId="9946"/>
    <cellStyle name="Normal 12 4 11 2" xfId="9947"/>
    <cellStyle name="Normal 12 4 11 3" xfId="9948"/>
    <cellStyle name="Normal 12 4 12" xfId="9949"/>
    <cellStyle name="Normal 12 4 12 2" xfId="9950"/>
    <cellStyle name="Normal 12 4 12 3" xfId="9951"/>
    <cellStyle name="Normal 12 4 13" xfId="9952"/>
    <cellStyle name="Normal 12 4 14" xfId="9953"/>
    <cellStyle name="Normal 12 4 2" xfId="9954"/>
    <cellStyle name="Normal 12 4 2 2" xfId="9955"/>
    <cellStyle name="Normal 12 4 2 3" xfId="9956"/>
    <cellStyle name="Normal 12 4 3" xfId="9957"/>
    <cellStyle name="Normal 12 4 3 2" xfId="9958"/>
    <cellStyle name="Normal 12 4 3 3" xfId="9959"/>
    <cellStyle name="Normal 12 4 4" xfId="9960"/>
    <cellStyle name="Normal 12 4 4 2" xfId="9961"/>
    <cellStyle name="Normal 12 4 4 3" xfId="9962"/>
    <cellStyle name="Normal 12 4 5" xfId="9963"/>
    <cellStyle name="Normal 12 4 5 2" xfId="9964"/>
    <cellStyle name="Normal 12 4 5 3" xfId="9965"/>
    <cellStyle name="Normal 12 4 6" xfId="9966"/>
    <cellStyle name="Normal 12 4 6 2" xfId="9967"/>
    <cellStyle name="Normal 12 4 6 3" xfId="9968"/>
    <cellStyle name="Normal 12 4 7" xfId="9969"/>
    <cellStyle name="Normal 12 4 7 2" xfId="9970"/>
    <cellStyle name="Normal 12 4 7 3" xfId="9971"/>
    <cellStyle name="Normal 12 4 8" xfId="9972"/>
    <cellStyle name="Normal 12 4 8 2" xfId="9973"/>
    <cellStyle name="Normal 12 4 8 3" xfId="9974"/>
    <cellStyle name="Normal 12 4 9" xfId="9975"/>
    <cellStyle name="Normal 12 4 9 2" xfId="9976"/>
    <cellStyle name="Normal 12 4 9 3" xfId="9977"/>
    <cellStyle name="Normal 12 5" xfId="9978"/>
    <cellStyle name="Normal 12 5 10" xfId="9979"/>
    <cellStyle name="Normal 12 5 10 2" xfId="9980"/>
    <cellStyle name="Normal 12 5 10 3" xfId="9981"/>
    <cellStyle name="Normal 12 5 11" xfId="9982"/>
    <cellStyle name="Normal 12 5 11 2" xfId="9983"/>
    <cellStyle name="Normal 12 5 11 3" xfId="9984"/>
    <cellStyle name="Normal 12 5 12" xfId="9985"/>
    <cellStyle name="Normal 12 5 12 2" xfId="9986"/>
    <cellStyle name="Normal 12 5 12 3" xfId="9987"/>
    <cellStyle name="Normal 12 5 13" xfId="9988"/>
    <cellStyle name="Normal 12 5 14" xfId="9989"/>
    <cellStyle name="Normal 12 5 2" xfId="9990"/>
    <cellStyle name="Normal 12 5 2 2" xfId="9991"/>
    <cellStyle name="Normal 12 5 2 3" xfId="9992"/>
    <cellStyle name="Normal 12 5 3" xfId="9993"/>
    <cellStyle name="Normal 12 5 3 2" xfId="9994"/>
    <cellStyle name="Normal 12 5 3 3" xfId="9995"/>
    <cellStyle name="Normal 12 5 4" xfId="9996"/>
    <cellStyle name="Normal 12 5 4 2" xfId="9997"/>
    <cellStyle name="Normal 12 5 4 3" xfId="9998"/>
    <cellStyle name="Normal 12 5 5" xfId="9999"/>
    <cellStyle name="Normal 12 5 5 2" xfId="10000"/>
    <cellStyle name="Normal 12 5 5 3" xfId="10001"/>
    <cellStyle name="Normal 12 5 6" xfId="10002"/>
    <cellStyle name="Normal 12 5 6 2" xfId="10003"/>
    <cellStyle name="Normal 12 5 6 3" xfId="10004"/>
    <cellStyle name="Normal 12 5 7" xfId="10005"/>
    <cellStyle name="Normal 12 5 7 2" xfId="10006"/>
    <cellStyle name="Normal 12 5 7 3" xfId="10007"/>
    <cellStyle name="Normal 12 5 8" xfId="10008"/>
    <cellStyle name="Normal 12 5 8 2" xfId="10009"/>
    <cellStyle name="Normal 12 5 8 3" xfId="10010"/>
    <cellStyle name="Normal 12 5 9" xfId="10011"/>
    <cellStyle name="Normal 12 5 9 2" xfId="10012"/>
    <cellStyle name="Normal 12 5 9 3" xfId="10013"/>
    <cellStyle name="Normal 12 6" xfId="10014"/>
    <cellStyle name="Normal 12 6 10" xfId="10015"/>
    <cellStyle name="Normal 12 6 10 2" xfId="10016"/>
    <cellStyle name="Normal 12 6 10 3" xfId="10017"/>
    <cellStyle name="Normal 12 6 11" xfId="10018"/>
    <cellStyle name="Normal 12 6 11 2" xfId="10019"/>
    <cellStyle name="Normal 12 6 11 3" xfId="10020"/>
    <cellStyle name="Normal 12 6 12" xfId="10021"/>
    <cellStyle name="Normal 12 6 12 2" xfId="10022"/>
    <cellStyle name="Normal 12 6 12 3" xfId="10023"/>
    <cellStyle name="Normal 12 6 13" xfId="10024"/>
    <cellStyle name="Normal 12 6 14" xfId="10025"/>
    <cellStyle name="Normal 12 6 2" xfId="10026"/>
    <cellStyle name="Normal 12 6 2 2" xfId="10027"/>
    <cellStyle name="Normal 12 6 2 3" xfId="10028"/>
    <cellStyle name="Normal 12 6 3" xfId="10029"/>
    <cellStyle name="Normal 12 6 3 2" xfId="10030"/>
    <cellStyle name="Normal 12 6 3 3" xfId="10031"/>
    <cellStyle name="Normal 12 6 4" xfId="10032"/>
    <cellStyle name="Normal 12 6 4 2" xfId="10033"/>
    <cellStyle name="Normal 12 6 4 3" xfId="10034"/>
    <cellStyle name="Normal 12 6 5" xfId="10035"/>
    <cellStyle name="Normal 12 6 5 2" xfId="10036"/>
    <cellStyle name="Normal 12 6 5 3" xfId="10037"/>
    <cellStyle name="Normal 12 6 6" xfId="10038"/>
    <cellStyle name="Normal 12 6 6 2" xfId="10039"/>
    <cellStyle name="Normal 12 6 6 3" xfId="10040"/>
    <cellStyle name="Normal 12 6 7" xfId="10041"/>
    <cellStyle name="Normal 12 6 7 2" xfId="10042"/>
    <cellStyle name="Normal 12 6 7 3" xfId="10043"/>
    <cellStyle name="Normal 12 6 8" xfId="10044"/>
    <cellStyle name="Normal 12 6 8 2" xfId="10045"/>
    <cellStyle name="Normal 12 6 8 3" xfId="10046"/>
    <cellStyle name="Normal 12 6 9" xfId="10047"/>
    <cellStyle name="Normal 12 6 9 2" xfId="10048"/>
    <cellStyle name="Normal 12 6 9 3" xfId="10049"/>
    <cellStyle name="Normal 12 7" xfId="10050"/>
    <cellStyle name="Normal 12 7 2" xfId="10051"/>
    <cellStyle name="Normal 12 7 3" xfId="10052"/>
    <cellStyle name="Normal 12 8" xfId="10053"/>
    <cellStyle name="Normal 12 8 2" xfId="10054"/>
    <cellStyle name="Normal 12 8 3" xfId="10055"/>
    <cellStyle name="Normal 12 9" xfId="10056"/>
    <cellStyle name="Normal 12 9 2" xfId="10057"/>
    <cellStyle name="Normal 12 9 3" xfId="10058"/>
    <cellStyle name="Normal 120" xfId="10059"/>
    <cellStyle name="Normal 121" xfId="10060"/>
    <cellStyle name="Normal 122" xfId="10061"/>
    <cellStyle name="Normal 123" xfId="10062"/>
    <cellStyle name="Normal 124" xfId="10063"/>
    <cellStyle name="Normal 13" xfId="10064"/>
    <cellStyle name="Normal 13 10" xfId="10065"/>
    <cellStyle name="Normal 13 10 2" xfId="10066"/>
    <cellStyle name="Normal 13 10 3" xfId="10067"/>
    <cellStyle name="Normal 13 11" xfId="10068"/>
    <cellStyle name="Normal 13 11 2" xfId="10069"/>
    <cellStyle name="Normal 13 11 3" xfId="10070"/>
    <cellStyle name="Normal 13 12" xfId="10071"/>
    <cellStyle name="Normal 13 12 2" xfId="10072"/>
    <cellStyle name="Normal 13 12 3" xfId="10073"/>
    <cellStyle name="Normal 13 13" xfId="10074"/>
    <cellStyle name="Normal 13 13 2" xfId="10075"/>
    <cellStyle name="Normal 13 13 3" xfId="10076"/>
    <cellStyle name="Normal 13 14" xfId="10077"/>
    <cellStyle name="Normal 13 14 2" xfId="10078"/>
    <cellStyle name="Normal 13 14 3" xfId="10079"/>
    <cellStyle name="Normal 13 15" xfId="10080"/>
    <cellStyle name="Normal 13 15 2" xfId="10081"/>
    <cellStyle name="Normal 13 15 3" xfId="10082"/>
    <cellStyle name="Normal 13 16" xfId="10083"/>
    <cellStyle name="Normal 13 16 2" xfId="10084"/>
    <cellStyle name="Normal 13 16 3" xfId="10085"/>
    <cellStyle name="Normal 13 17" xfId="10086"/>
    <cellStyle name="Normal 13 17 2" xfId="10087"/>
    <cellStyle name="Normal 13 17 3" xfId="10088"/>
    <cellStyle name="Normal 13 18" xfId="10089"/>
    <cellStyle name="Normal 13 18 2" xfId="10090"/>
    <cellStyle name="Normal 13 18 3" xfId="10091"/>
    <cellStyle name="Normal 13 19" xfId="10092"/>
    <cellStyle name="Normal 13 19 2" xfId="10093"/>
    <cellStyle name="Normal 13 19 3" xfId="10094"/>
    <cellStyle name="Normal 13 2" xfId="10095"/>
    <cellStyle name="Normal 13 2 10" xfId="10096"/>
    <cellStyle name="Normal 13 2 10 2" xfId="10097"/>
    <cellStyle name="Normal 13 2 10 3" xfId="10098"/>
    <cellStyle name="Normal 13 2 11" xfId="10099"/>
    <cellStyle name="Normal 13 2 11 2" xfId="10100"/>
    <cellStyle name="Normal 13 2 11 3" xfId="10101"/>
    <cellStyle name="Normal 13 2 12" xfId="10102"/>
    <cellStyle name="Normal 13 2 12 2" xfId="10103"/>
    <cellStyle name="Normal 13 2 12 3" xfId="10104"/>
    <cellStyle name="Normal 13 2 13" xfId="10105"/>
    <cellStyle name="Normal 13 2 14" xfId="10106"/>
    <cellStyle name="Normal 13 2 2" xfId="10107"/>
    <cellStyle name="Normal 13 2 2 2" xfId="10108"/>
    <cellStyle name="Normal 13 2 2 3" xfId="10109"/>
    <cellStyle name="Normal 13 2 3" xfId="10110"/>
    <cellStyle name="Normal 13 2 3 2" xfId="10111"/>
    <cellStyle name="Normal 13 2 3 3" xfId="10112"/>
    <cellStyle name="Normal 13 2 4" xfId="10113"/>
    <cellStyle name="Normal 13 2 4 2" xfId="10114"/>
    <cellStyle name="Normal 13 2 4 3" xfId="10115"/>
    <cellStyle name="Normal 13 2 5" xfId="10116"/>
    <cellStyle name="Normal 13 2 5 2" xfId="10117"/>
    <cellStyle name="Normal 13 2 5 3" xfId="10118"/>
    <cellStyle name="Normal 13 2 6" xfId="10119"/>
    <cellStyle name="Normal 13 2 6 2" xfId="10120"/>
    <cellStyle name="Normal 13 2 6 3" xfId="10121"/>
    <cellStyle name="Normal 13 2 7" xfId="10122"/>
    <cellStyle name="Normal 13 2 7 2" xfId="10123"/>
    <cellStyle name="Normal 13 2 7 3" xfId="10124"/>
    <cellStyle name="Normal 13 2 8" xfId="10125"/>
    <cellStyle name="Normal 13 2 8 2" xfId="10126"/>
    <cellStyle name="Normal 13 2 8 3" xfId="10127"/>
    <cellStyle name="Normal 13 2 9" xfId="10128"/>
    <cellStyle name="Normal 13 2 9 2" xfId="10129"/>
    <cellStyle name="Normal 13 2 9 3" xfId="10130"/>
    <cellStyle name="Normal 13 20" xfId="10131"/>
    <cellStyle name="Normal 13 20 2" xfId="10132"/>
    <cellStyle name="Normal 13 20 3" xfId="10133"/>
    <cellStyle name="Normal 13 21" xfId="10134"/>
    <cellStyle name="Normal 13 21 2" xfId="10135"/>
    <cellStyle name="Normal 13 21 3" xfId="10136"/>
    <cellStyle name="Normal 13 22" xfId="10137"/>
    <cellStyle name="Normal 13 22 2" xfId="10138"/>
    <cellStyle name="Normal 13 22 3" xfId="10139"/>
    <cellStyle name="Normal 13 23" xfId="10140"/>
    <cellStyle name="Normal 13 23 2" xfId="10141"/>
    <cellStyle name="Normal 13 23 3" xfId="10142"/>
    <cellStyle name="Normal 13 24" xfId="10143"/>
    <cellStyle name="Normal 13 24 2" xfId="10144"/>
    <cellStyle name="Normal 13 24 3" xfId="10145"/>
    <cellStyle name="Normal 13 25" xfId="10146"/>
    <cellStyle name="Normal 13 25 2" xfId="10147"/>
    <cellStyle name="Normal 13 25 3" xfId="10148"/>
    <cellStyle name="Normal 13 26" xfId="10149"/>
    <cellStyle name="Normal 13 26 2" xfId="10150"/>
    <cellStyle name="Normal 13 26 3" xfId="10151"/>
    <cellStyle name="Normal 13 27" xfId="10152"/>
    <cellStyle name="Normal 13 28" xfId="10153"/>
    <cellStyle name="Normal 13 3" xfId="10154"/>
    <cellStyle name="Normal 13 3 10" xfId="10155"/>
    <cellStyle name="Normal 13 3 10 2" xfId="10156"/>
    <cellStyle name="Normal 13 3 10 3" xfId="10157"/>
    <cellStyle name="Normal 13 3 11" xfId="10158"/>
    <cellStyle name="Normal 13 3 11 2" xfId="10159"/>
    <cellStyle name="Normal 13 3 11 3" xfId="10160"/>
    <cellStyle name="Normal 13 3 12" xfId="10161"/>
    <cellStyle name="Normal 13 3 12 2" xfId="10162"/>
    <cellStyle name="Normal 13 3 12 3" xfId="10163"/>
    <cellStyle name="Normal 13 3 13" xfId="10164"/>
    <cellStyle name="Normal 13 3 14" xfId="10165"/>
    <cellStyle name="Normal 13 3 2" xfId="10166"/>
    <cellStyle name="Normal 13 3 2 2" xfId="10167"/>
    <cellStyle name="Normal 13 3 2 3" xfId="10168"/>
    <cellStyle name="Normal 13 3 3" xfId="10169"/>
    <cellStyle name="Normal 13 3 3 2" xfId="10170"/>
    <cellStyle name="Normal 13 3 3 3" xfId="10171"/>
    <cellStyle name="Normal 13 3 4" xfId="10172"/>
    <cellStyle name="Normal 13 3 4 2" xfId="10173"/>
    <cellStyle name="Normal 13 3 4 3" xfId="10174"/>
    <cellStyle name="Normal 13 3 5" xfId="10175"/>
    <cellStyle name="Normal 13 3 5 2" xfId="10176"/>
    <cellStyle name="Normal 13 3 5 3" xfId="10177"/>
    <cellStyle name="Normal 13 3 6" xfId="10178"/>
    <cellStyle name="Normal 13 3 6 2" xfId="10179"/>
    <cellStyle name="Normal 13 3 6 3" xfId="10180"/>
    <cellStyle name="Normal 13 3 7" xfId="10181"/>
    <cellStyle name="Normal 13 3 7 2" xfId="10182"/>
    <cellStyle name="Normal 13 3 7 3" xfId="10183"/>
    <cellStyle name="Normal 13 3 8" xfId="10184"/>
    <cellStyle name="Normal 13 3 8 2" xfId="10185"/>
    <cellStyle name="Normal 13 3 8 3" xfId="10186"/>
    <cellStyle name="Normal 13 3 9" xfId="10187"/>
    <cellStyle name="Normal 13 3 9 2" xfId="10188"/>
    <cellStyle name="Normal 13 3 9 3" xfId="10189"/>
    <cellStyle name="Normal 13 4" xfId="10190"/>
    <cellStyle name="Normal 13 4 10" xfId="10191"/>
    <cellStyle name="Normal 13 4 10 2" xfId="10192"/>
    <cellStyle name="Normal 13 4 10 3" xfId="10193"/>
    <cellStyle name="Normal 13 4 11" xfId="10194"/>
    <cellStyle name="Normal 13 4 11 2" xfId="10195"/>
    <cellStyle name="Normal 13 4 11 3" xfId="10196"/>
    <cellStyle name="Normal 13 4 12" xfId="10197"/>
    <cellStyle name="Normal 13 4 12 2" xfId="10198"/>
    <cellStyle name="Normal 13 4 12 3" xfId="10199"/>
    <cellStyle name="Normal 13 4 13" xfId="10200"/>
    <cellStyle name="Normal 13 4 14" xfId="10201"/>
    <cellStyle name="Normal 13 4 2" xfId="10202"/>
    <cellStyle name="Normal 13 4 2 2" xfId="10203"/>
    <cellStyle name="Normal 13 4 2 3" xfId="10204"/>
    <cellStyle name="Normal 13 4 3" xfId="10205"/>
    <cellStyle name="Normal 13 4 3 2" xfId="10206"/>
    <cellStyle name="Normal 13 4 3 3" xfId="10207"/>
    <cellStyle name="Normal 13 4 4" xfId="10208"/>
    <cellStyle name="Normal 13 4 4 2" xfId="10209"/>
    <cellStyle name="Normal 13 4 4 3" xfId="10210"/>
    <cellStyle name="Normal 13 4 5" xfId="10211"/>
    <cellStyle name="Normal 13 4 5 2" xfId="10212"/>
    <cellStyle name="Normal 13 4 5 3" xfId="10213"/>
    <cellStyle name="Normal 13 4 6" xfId="10214"/>
    <cellStyle name="Normal 13 4 6 2" xfId="10215"/>
    <cellStyle name="Normal 13 4 6 3" xfId="10216"/>
    <cellStyle name="Normal 13 4 7" xfId="10217"/>
    <cellStyle name="Normal 13 4 7 2" xfId="10218"/>
    <cellStyle name="Normal 13 4 7 3" xfId="10219"/>
    <cellStyle name="Normal 13 4 8" xfId="10220"/>
    <cellStyle name="Normal 13 4 8 2" xfId="10221"/>
    <cellStyle name="Normal 13 4 8 3" xfId="10222"/>
    <cellStyle name="Normal 13 4 9" xfId="10223"/>
    <cellStyle name="Normal 13 4 9 2" xfId="10224"/>
    <cellStyle name="Normal 13 4 9 3" xfId="10225"/>
    <cellStyle name="Normal 13 5" xfId="10226"/>
    <cellStyle name="Normal 13 5 10" xfId="10227"/>
    <cellStyle name="Normal 13 5 10 2" xfId="10228"/>
    <cellStyle name="Normal 13 5 10 3" xfId="10229"/>
    <cellStyle name="Normal 13 5 11" xfId="10230"/>
    <cellStyle name="Normal 13 5 11 2" xfId="10231"/>
    <cellStyle name="Normal 13 5 11 3" xfId="10232"/>
    <cellStyle name="Normal 13 5 12" xfId="10233"/>
    <cellStyle name="Normal 13 5 12 2" xfId="10234"/>
    <cellStyle name="Normal 13 5 12 3" xfId="10235"/>
    <cellStyle name="Normal 13 5 13" xfId="10236"/>
    <cellStyle name="Normal 13 5 14" xfId="10237"/>
    <cellStyle name="Normal 13 5 2" xfId="10238"/>
    <cellStyle name="Normal 13 5 2 2" xfId="10239"/>
    <cellStyle name="Normal 13 5 2 3" xfId="10240"/>
    <cellStyle name="Normal 13 5 3" xfId="10241"/>
    <cellStyle name="Normal 13 5 3 2" xfId="10242"/>
    <cellStyle name="Normal 13 5 3 3" xfId="10243"/>
    <cellStyle name="Normal 13 5 4" xfId="10244"/>
    <cellStyle name="Normal 13 5 4 2" xfId="10245"/>
    <cellStyle name="Normal 13 5 4 3" xfId="10246"/>
    <cellStyle name="Normal 13 5 5" xfId="10247"/>
    <cellStyle name="Normal 13 5 5 2" xfId="10248"/>
    <cellStyle name="Normal 13 5 5 3" xfId="10249"/>
    <cellStyle name="Normal 13 5 6" xfId="10250"/>
    <cellStyle name="Normal 13 5 6 2" xfId="10251"/>
    <cellStyle name="Normal 13 5 6 3" xfId="10252"/>
    <cellStyle name="Normal 13 5 7" xfId="10253"/>
    <cellStyle name="Normal 13 5 7 2" xfId="10254"/>
    <cellStyle name="Normal 13 5 7 3" xfId="10255"/>
    <cellStyle name="Normal 13 5 8" xfId="10256"/>
    <cellStyle name="Normal 13 5 8 2" xfId="10257"/>
    <cellStyle name="Normal 13 5 8 3" xfId="10258"/>
    <cellStyle name="Normal 13 5 9" xfId="10259"/>
    <cellStyle name="Normal 13 5 9 2" xfId="10260"/>
    <cellStyle name="Normal 13 5 9 3" xfId="10261"/>
    <cellStyle name="Normal 13 6" xfId="10262"/>
    <cellStyle name="Normal 13 6 10" xfId="10263"/>
    <cellStyle name="Normal 13 6 10 2" xfId="10264"/>
    <cellStyle name="Normal 13 6 10 3" xfId="10265"/>
    <cellStyle name="Normal 13 6 11" xfId="10266"/>
    <cellStyle name="Normal 13 6 11 2" xfId="10267"/>
    <cellStyle name="Normal 13 6 11 3" xfId="10268"/>
    <cellStyle name="Normal 13 6 12" xfId="10269"/>
    <cellStyle name="Normal 13 6 12 2" xfId="10270"/>
    <cellStyle name="Normal 13 6 12 3" xfId="10271"/>
    <cellStyle name="Normal 13 6 13" xfId="10272"/>
    <cellStyle name="Normal 13 6 14" xfId="10273"/>
    <cellStyle name="Normal 13 6 2" xfId="10274"/>
    <cellStyle name="Normal 13 6 2 2" xfId="10275"/>
    <cellStyle name="Normal 13 6 2 3" xfId="10276"/>
    <cellStyle name="Normal 13 6 3" xfId="10277"/>
    <cellStyle name="Normal 13 6 3 2" xfId="10278"/>
    <cellStyle name="Normal 13 6 3 3" xfId="10279"/>
    <cellStyle name="Normal 13 6 4" xfId="10280"/>
    <cellStyle name="Normal 13 6 4 2" xfId="10281"/>
    <cellStyle name="Normal 13 6 4 3" xfId="10282"/>
    <cellStyle name="Normal 13 6 5" xfId="10283"/>
    <cellStyle name="Normal 13 6 5 2" xfId="10284"/>
    <cellStyle name="Normal 13 6 5 3" xfId="10285"/>
    <cellStyle name="Normal 13 6 6" xfId="10286"/>
    <cellStyle name="Normal 13 6 6 2" xfId="10287"/>
    <cellStyle name="Normal 13 6 6 3" xfId="10288"/>
    <cellStyle name="Normal 13 6 7" xfId="10289"/>
    <cellStyle name="Normal 13 6 7 2" xfId="10290"/>
    <cellStyle name="Normal 13 6 7 3" xfId="10291"/>
    <cellStyle name="Normal 13 6 8" xfId="10292"/>
    <cellStyle name="Normal 13 6 8 2" xfId="10293"/>
    <cellStyle name="Normal 13 6 8 3" xfId="10294"/>
    <cellStyle name="Normal 13 6 9" xfId="10295"/>
    <cellStyle name="Normal 13 6 9 2" xfId="10296"/>
    <cellStyle name="Normal 13 6 9 3" xfId="10297"/>
    <cellStyle name="Normal 13 7" xfId="10298"/>
    <cellStyle name="Normal 13 7 2" xfId="10299"/>
    <cellStyle name="Normal 13 7 3" xfId="10300"/>
    <cellStyle name="Normal 13 8" xfId="10301"/>
    <cellStyle name="Normal 13 8 2" xfId="10302"/>
    <cellStyle name="Normal 13 8 3" xfId="10303"/>
    <cellStyle name="Normal 13 9" xfId="10304"/>
    <cellStyle name="Normal 13 9 2" xfId="10305"/>
    <cellStyle name="Normal 13 9 3" xfId="10306"/>
    <cellStyle name="Normal 134" xfId="18438"/>
    <cellStyle name="Normal 14" xfId="10307"/>
    <cellStyle name="Normal 14 10" xfId="10308"/>
    <cellStyle name="Normal 14 10 2" xfId="10309"/>
    <cellStyle name="Normal 14 10 3" xfId="10310"/>
    <cellStyle name="Normal 14 11" xfId="10311"/>
    <cellStyle name="Normal 14 11 2" xfId="10312"/>
    <cellStyle name="Normal 14 11 3" xfId="10313"/>
    <cellStyle name="Normal 14 12" xfId="10314"/>
    <cellStyle name="Normal 14 12 2" xfId="10315"/>
    <cellStyle name="Normal 14 12 3" xfId="10316"/>
    <cellStyle name="Normal 14 13" xfId="10317"/>
    <cellStyle name="Normal 14 13 2" xfId="10318"/>
    <cellStyle name="Normal 14 13 3" xfId="10319"/>
    <cellStyle name="Normal 14 14" xfId="10320"/>
    <cellStyle name="Normal 14 14 2" xfId="10321"/>
    <cellStyle name="Normal 14 14 3" xfId="10322"/>
    <cellStyle name="Normal 14 15" xfId="10323"/>
    <cellStyle name="Normal 14 15 2" xfId="10324"/>
    <cellStyle name="Normal 14 15 3" xfId="10325"/>
    <cellStyle name="Normal 14 16" xfId="10326"/>
    <cellStyle name="Normal 14 16 2" xfId="10327"/>
    <cellStyle name="Normal 14 16 3" xfId="10328"/>
    <cellStyle name="Normal 14 17" xfId="10329"/>
    <cellStyle name="Normal 14 17 2" xfId="10330"/>
    <cellStyle name="Normal 14 17 3" xfId="10331"/>
    <cellStyle name="Normal 14 18" xfId="10332"/>
    <cellStyle name="Normal 14 18 2" xfId="10333"/>
    <cellStyle name="Normal 14 18 3" xfId="10334"/>
    <cellStyle name="Normal 14 19" xfId="10335"/>
    <cellStyle name="Normal 14 19 2" xfId="10336"/>
    <cellStyle name="Normal 14 19 3" xfId="10337"/>
    <cellStyle name="Normal 14 2" xfId="10338"/>
    <cellStyle name="Normal 14 2 10" xfId="10339"/>
    <cellStyle name="Normal 14 2 10 2" xfId="10340"/>
    <cellStyle name="Normal 14 2 10 3" xfId="10341"/>
    <cellStyle name="Normal 14 2 11" xfId="10342"/>
    <cellStyle name="Normal 14 2 11 2" xfId="10343"/>
    <cellStyle name="Normal 14 2 11 3" xfId="10344"/>
    <cellStyle name="Normal 14 2 12" xfId="10345"/>
    <cellStyle name="Normal 14 2 12 2" xfId="10346"/>
    <cellStyle name="Normal 14 2 12 3" xfId="10347"/>
    <cellStyle name="Normal 14 2 13" xfId="10348"/>
    <cellStyle name="Normal 14 2 14" xfId="10349"/>
    <cellStyle name="Normal 14 2 2" xfId="10350"/>
    <cellStyle name="Normal 14 2 2 2" xfId="10351"/>
    <cellStyle name="Normal 14 2 2 3" xfId="10352"/>
    <cellStyle name="Normal 14 2 3" xfId="10353"/>
    <cellStyle name="Normal 14 2 3 2" xfId="10354"/>
    <cellStyle name="Normal 14 2 3 3" xfId="10355"/>
    <cellStyle name="Normal 14 2 4" xfId="10356"/>
    <cellStyle name="Normal 14 2 4 2" xfId="10357"/>
    <cellStyle name="Normal 14 2 4 3" xfId="10358"/>
    <cellStyle name="Normal 14 2 5" xfId="10359"/>
    <cellStyle name="Normal 14 2 5 2" xfId="10360"/>
    <cellStyle name="Normal 14 2 5 3" xfId="10361"/>
    <cellStyle name="Normal 14 2 6" xfId="10362"/>
    <cellStyle name="Normal 14 2 6 2" xfId="10363"/>
    <cellStyle name="Normal 14 2 6 3" xfId="10364"/>
    <cellStyle name="Normal 14 2 7" xfId="10365"/>
    <cellStyle name="Normal 14 2 7 2" xfId="10366"/>
    <cellStyle name="Normal 14 2 7 3" xfId="10367"/>
    <cellStyle name="Normal 14 2 8" xfId="10368"/>
    <cellStyle name="Normal 14 2 8 2" xfId="10369"/>
    <cellStyle name="Normal 14 2 8 3" xfId="10370"/>
    <cellStyle name="Normal 14 2 9" xfId="10371"/>
    <cellStyle name="Normal 14 2 9 2" xfId="10372"/>
    <cellStyle name="Normal 14 2 9 3" xfId="10373"/>
    <cellStyle name="Normal 14 20" xfId="10374"/>
    <cellStyle name="Normal 14 20 2" xfId="10375"/>
    <cellStyle name="Normal 14 20 3" xfId="10376"/>
    <cellStyle name="Normal 14 21" xfId="10377"/>
    <cellStyle name="Normal 14 21 2" xfId="10378"/>
    <cellStyle name="Normal 14 21 3" xfId="10379"/>
    <cellStyle name="Normal 14 22" xfId="10380"/>
    <cellStyle name="Normal 14 22 2" xfId="10381"/>
    <cellStyle name="Normal 14 22 3" xfId="10382"/>
    <cellStyle name="Normal 14 23" xfId="10383"/>
    <cellStyle name="Normal 14 23 2" xfId="10384"/>
    <cellStyle name="Normal 14 23 3" xfId="10385"/>
    <cellStyle name="Normal 14 24" xfId="10386"/>
    <cellStyle name="Normal 14 24 2" xfId="10387"/>
    <cellStyle name="Normal 14 24 3" xfId="10388"/>
    <cellStyle name="Normal 14 25" xfId="10389"/>
    <cellStyle name="Normal 14 25 2" xfId="10390"/>
    <cellStyle name="Normal 14 25 3" xfId="10391"/>
    <cellStyle name="Normal 14 26" xfId="10392"/>
    <cellStyle name="Normal 14 26 2" xfId="10393"/>
    <cellStyle name="Normal 14 26 3" xfId="10394"/>
    <cellStyle name="Normal 14 27" xfId="10395"/>
    <cellStyle name="Normal 14 28" xfId="10396"/>
    <cellStyle name="Normal 14 3" xfId="10397"/>
    <cellStyle name="Normal 14 3 10" xfId="10398"/>
    <cellStyle name="Normal 14 3 10 2" xfId="10399"/>
    <cellStyle name="Normal 14 3 10 3" xfId="10400"/>
    <cellStyle name="Normal 14 3 11" xfId="10401"/>
    <cellStyle name="Normal 14 3 11 2" xfId="10402"/>
    <cellStyle name="Normal 14 3 11 3" xfId="10403"/>
    <cellStyle name="Normal 14 3 12" xfId="10404"/>
    <cellStyle name="Normal 14 3 12 2" xfId="10405"/>
    <cellStyle name="Normal 14 3 12 3" xfId="10406"/>
    <cellStyle name="Normal 14 3 13" xfId="10407"/>
    <cellStyle name="Normal 14 3 14" xfId="10408"/>
    <cellStyle name="Normal 14 3 2" xfId="10409"/>
    <cellStyle name="Normal 14 3 2 2" xfId="10410"/>
    <cellStyle name="Normal 14 3 2 3" xfId="10411"/>
    <cellStyle name="Normal 14 3 3" xfId="10412"/>
    <cellStyle name="Normal 14 3 3 2" xfId="10413"/>
    <cellStyle name="Normal 14 3 3 3" xfId="10414"/>
    <cellStyle name="Normal 14 3 4" xfId="10415"/>
    <cellStyle name="Normal 14 3 4 2" xfId="10416"/>
    <cellStyle name="Normal 14 3 4 3" xfId="10417"/>
    <cellStyle name="Normal 14 3 5" xfId="10418"/>
    <cellStyle name="Normal 14 3 5 2" xfId="10419"/>
    <cellStyle name="Normal 14 3 5 3" xfId="10420"/>
    <cellStyle name="Normal 14 3 6" xfId="10421"/>
    <cellStyle name="Normal 14 3 6 2" xfId="10422"/>
    <cellStyle name="Normal 14 3 6 3" xfId="10423"/>
    <cellStyle name="Normal 14 3 7" xfId="10424"/>
    <cellStyle name="Normal 14 3 7 2" xfId="10425"/>
    <cellStyle name="Normal 14 3 7 3" xfId="10426"/>
    <cellStyle name="Normal 14 3 8" xfId="10427"/>
    <cellStyle name="Normal 14 3 8 2" xfId="10428"/>
    <cellStyle name="Normal 14 3 8 3" xfId="10429"/>
    <cellStyle name="Normal 14 3 9" xfId="10430"/>
    <cellStyle name="Normal 14 3 9 2" xfId="10431"/>
    <cellStyle name="Normal 14 3 9 3" xfId="10432"/>
    <cellStyle name="Normal 14 4" xfId="10433"/>
    <cellStyle name="Normal 14 4 10" xfId="10434"/>
    <cellStyle name="Normal 14 4 10 2" xfId="10435"/>
    <cellStyle name="Normal 14 4 10 3" xfId="10436"/>
    <cellStyle name="Normal 14 4 11" xfId="10437"/>
    <cellStyle name="Normal 14 4 11 2" xfId="10438"/>
    <cellStyle name="Normal 14 4 11 3" xfId="10439"/>
    <cellStyle name="Normal 14 4 12" xfId="10440"/>
    <cellStyle name="Normal 14 4 12 2" xfId="10441"/>
    <cellStyle name="Normal 14 4 12 3" xfId="10442"/>
    <cellStyle name="Normal 14 4 13" xfId="10443"/>
    <cellStyle name="Normal 14 4 14" xfId="10444"/>
    <cellStyle name="Normal 14 4 2" xfId="10445"/>
    <cellStyle name="Normal 14 4 2 2" xfId="10446"/>
    <cellStyle name="Normal 14 4 2 3" xfId="10447"/>
    <cellStyle name="Normal 14 4 3" xfId="10448"/>
    <cellStyle name="Normal 14 4 3 2" xfId="10449"/>
    <cellStyle name="Normal 14 4 3 3" xfId="10450"/>
    <cellStyle name="Normal 14 4 4" xfId="10451"/>
    <cellStyle name="Normal 14 4 4 2" xfId="10452"/>
    <cellStyle name="Normal 14 4 4 3" xfId="10453"/>
    <cellStyle name="Normal 14 4 5" xfId="10454"/>
    <cellStyle name="Normal 14 4 5 2" xfId="10455"/>
    <cellStyle name="Normal 14 4 5 3" xfId="10456"/>
    <cellStyle name="Normal 14 4 6" xfId="10457"/>
    <cellStyle name="Normal 14 4 6 2" xfId="10458"/>
    <cellStyle name="Normal 14 4 6 3" xfId="10459"/>
    <cellStyle name="Normal 14 4 7" xfId="10460"/>
    <cellStyle name="Normal 14 4 7 2" xfId="10461"/>
    <cellStyle name="Normal 14 4 7 3" xfId="10462"/>
    <cellStyle name="Normal 14 4 8" xfId="10463"/>
    <cellStyle name="Normal 14 4 8 2" xfId="10464"/>
    <cellStyle name="Normal 14 4 8 3" xfId="10465"/>
    <cellStyle name="Normal 14 4 9" xfId="10466"/>
    <cellStyle name="Normal 14 4 9 2" xfId="10467"/>
    <cellStyle name="Normal 14 4 9 3" xfId="10468"/>
    <cellStyle name="Normal 14 5" xfId="10469"/>
    <cellStyle name="Normal 14 5 10" xfId="10470"/>
    <cellStyle name="Normal 14 5 10 2" xfId="10471"/>
    <cellStyle name="Normal 14 5 10 3" xfId="10472"/>
    <cellStyle name="Normal 14 5 11" xfId="10473"/>
    <cellStyle name="Normal 14 5 11 2" xfId="10474"/>
    <cellStyle name="Normal 14 5 11 3" xfId="10475"/>
    <cellStyle name="Normal 14 5 12" xfId="10476"/>
    <cellStyle name="Normal 14 5 12 2" xfId="10477"/>
    <cellStyle name="Normal 14 5 12 3" xfId="10478"/>
    <cellStyle name="Normal 14 5 13" xfId="10479"/>
    <cellStyle name="Normal 14 5 14" xfId="10480"/>
    <cellStyle name="Normal 14 5 2" xfId="10481"/>
    <cellStyle name="Normal 14 5 2 2" xfId="10482"/>
    <cellStyle name="Normal 14 5 2 3" xfId="10483"/>
    <cellStyle name="Normal 14 5 3" xfId="10484"/>
    <cellStyle name="Normal 14 5 3 2" xfId="10485"/>
    <cellStyle name="Normal 14 5 3 3" xfId="10486"/>
    <cellStyle name="Normal 14 5 4" xfId="10487"/>
    <cellStyle name="Normal 14 5 4 2" xfId="10488"/>
    <cellStyle name="Normal 14 5 4 3" xfId="10489"/>
    <cellStyle name="Normal 14 5 5" xfId="10490"/>
    <cellStyle name="Normal 14 5 5 2" xfId="10491"/>
    <cellStyle name="Normal 14 5 5 3" xfId="10492"/>
    <cellStyle name="Normal 14 5 6" xfId="10493"/>
    <cellStyle name="Normal 14 5 6 2" xfId="10494"/>
    <cellStyle name="Normal 14 5 6 3" xfId="10495"/>
    <cellStyle name="Normal 14 5 7" xfId="10496"/>
    <cellStyle name="Normal 14 5 7 2" xfId="10497"/>
    <cellStyle name="Normal 14 5 7 3" xfId="10498"/>
    <cellStyle name="Normal 14 5 8" xfId="10499"/>
    <cellStyle name="Normal 14 5 8 2" xfId="10500"/>
    <cellStyle name="Normal 14 5 8 3" xfId="10501"/>
    <cellStyle name="Normal 14 5 9" xfId="10502"/>
    <cellStyle name="Normal 14 5 9 2" xfId="10503"/>
    <cellStyle name="Normal 14 5 9 3" xfId="10504"/>
    <cellStyle name="Normal 14 6" xfId="10505"/>
    <cellStyle name="Normal 14 6 10" xfId="10506"/>
    <cellStyle name="Normal 14 6 10 2" xfId="10507"/>
    <cellStyle name="Normal 14 6 10 3" xfId="10508"/>
    <cellStyle name="Normal 14 6 11" xfId="10509"/>
    <cellStyle name="Normal 14 6 11 2" xfId="10510"/>
    <cellStyle name="Normal 14 6 11 3" xfId="10511"/>
    <cellStyle name="Normal 14 6 12" xfId="10512"/>
    <cellStyle name="Normal 14 6 12 2" xfId="10513"/>
    <cellStyle name="Normal 14 6 12 3" xfId="10514"/>
    <cellStyle name="Normal 14 6 13" xfId="10515"/>
    <cellStyle name="Normal 14 6 14" xfId="10516"/>
    <cellStyle name="Normal 14 6 2" xfId="10517"/>
    <cellStyle name="Normal 14 6 2 2" xfId="10518"/>
    <cellStyle name="Normal 14 6 2 3" xfId="10519"/>
    <cellStyle name="Normal 14 6 3" xfId="10520"/>
    <cellStyle name="Normal 14 6 3 2" xfId="10521"/>
    <cellStyle name="Normal 14 6 3 3" xfId="10522"/>
    <cellStyle name="Normal 14 6 4" xfId="10523"/>
    <cellStyle name="Normal 14 6 4 2" xfId="10524"/>
    <cellStyle name="Normal 14 6 4 3" xfId="10525"/>
    <cellStyle name="Normal 14 6 5" xfId="10526"/>
    <cellStyle name="Normal 14 6 5 2" xfId="10527"/>
    <cellStyle name="Normal 14 6 5 3" xfId="10528"/>
    <cellStyle name="Normal 14 6 6" xfId="10529"/>
    <cellStyle name="Normal 14 6 6 2" xfId="10530"/>
    <cellStyle name="Normal 14 6 6 3" xfId="10531"/>
    <cellStyle name="Normal 14 6 7" xfId="10532"/>
    <cellStyle name="Normal 14 6 7 2" xfId="10533"/>
    <cellStyle name="Normal 14 6 7 3" xfId="10534"/>
    <cellStyle name="Normal 14 6 8" xfId="10535"/>
    <cellStyle name="Normal 14 6 8 2" xfId="10536"/>
    <cellStyle name="Normal 14 6 8 3" xfId="10537"/>
    <cellStyle name="Normal 14 6 9" xfId="10538"/>
    <cellStyle name="Normal 14 6 9 2" xfId="10539"/>
    <cellStyle name="Normal 14 6 9 3" xfId="10540"/>
    <cellStyle name="Normal 14 7" xfId="10541"/>
    <cellStyle name="Normal 14 7 2" xfId="10542"/>
    <cellStyle name="Normal 14 7 3" xfId="10543"/>
    <cellStyle name="Normal 14 8" xfId="10544"/>
    <cellStyle name="Normal 14 8 2" xfId="10545"/>
    <cellStyle name="Normal 14 8 3" xfId="10546"/>
    <cellStyle name="Normal 14 9" xfId="10547"/>
    <cellStyle name="Normal 14 9 2" xfId="10548"/>
    <cellStyle name="Normal 14 9 3" xfId="10549"/>
    <cellStyle name="Normal 15" xfId="10550"/>
    <cellStyle name="Normal 15 10" xfId="10551"/>
    <cellStyle name="Normal 15 10 2" xfId="10552"/>
    <cellStyle name="Normal 15 10 3" xfId="10553"/>
    <cellStyle name="Normal 15 11" xfId="10554"/>
    <cellStyle name="Normal 15 11 2" xfId="10555"/>
    <cellStyle name="Normal 15 12" xfId="10556"/>
    <cellStyle name="Normal 15 12 2" xfId="10557"/>
    <cellStyle name="Normal 15 13" xfId="10558"/>
    <cellStyle name="Normal 15 13 2" xfId="10559"/>
    <cellStyle name="Normal 15 14" xfId="10560"/>
    <cellStyle name="Normal 15 14 2" xfId="10561"/>
    <cellStyle name="Normal 15 14 3" xfId="10562"/>
    <cellStyle name="Normal 15 15" xfId="10563"/>
    <cellStyle name="Normal 15 15 2" xfId="10564"/>
    <cellStyle name="Normal 15 15 3" xfId="10565"/>
    <cellStyle name="Normal 15 16" xfId="10566"/>
    <cellStyle name="Normal 15 16 2" xfId="10567"/>
    <cellStyle name="Normal 15 16 3" xfId="10568"/>
    <cellStyle name="Normal 15 17" xfId="10569"/>
    <cellStyle name="Normal 15 17 2" xfId="10570"/>
    <cellStyle name="Normal 15 17 3" xfId="10571"/>
    <cellStyle name="Normal 15 18" xfId="10572"/>
    <cellStyle name="Normal 15 18 2" xfId="10573"/>
    <cellStyle name="Normal 15 18 3" xfId="10574"/>
    <cellStyle name="Normal 15 19" xfId="10575"/>
    <cellStyle name="Normal 15 19 2" xfId="10576"/>
    <cellStyle name="Normal 15 19 3" xfId="10577"/>
    <cellStyle name="Normal 15 2" xfId="10578"/>
    <cellStyle name="Normal 15 2 2" xfId="10579"/>
    <cellStyle name="Normal 15 2 2 2" xfId="10580"/>
    <cellStyle name="Normal 15 2 2 3" xfId="10581"/>
    <cellStyle name="Normal 15 2 3" xfId="10582"/>
    <cellStyle name="Normal 15 2 3 2" xfId="10583"/>
    <cellStyle name="Normal 15 2 3 3" xfId="10584"/>
    <cellStyle name="Normal 15 2 4" xfId="10585"/>
    <cellStyle name="Normal 15 2 4 2" xfId="10586"/>
    <cellStyle name="Normal 15 2 4 3" xfId="10587"/>
    <cellStyle name="Normal 15 2 5" xfId="10588"/>
    <cellStyle name="Normal 15 2 5 2" xfId="10589"/>
    <cellStyle name="Normal 15 2 5 3" xfId="10590"/>
    <cellStyle name="Normal 15 2 6" xfId="10591"/>
    <cellStyle name="Normal 15 20" xfId="10592"/>
    <cellStyle name="Normal 15 20 2" xfId="10593"/>
    <cellStyle name="Normal 15 20 3" xfId="10594"/>
    <cellStyle name="Normal 15 21" xfId="10595"/>
    <cellStyle name="Normal 15 21 2" xfId="10596"/>
    <cellStyle name="Normal 15 21 3" xfId="10597"/>
    <cellStyle name="Normal 15 22" xfId="10598"/>
    <cellStyle name="Normal 15 22 2" xfId="10599"/>
    <cellStyle name="Normal 15 22 3" xfId="10600"/>
    <cellStyle name="Normal 15 23" xfId="10601"/>
    <cellStyle name="Normal 15 23 2" xfId="10602"/>
    <cellStyle name="Normal 15 23 3" xfId="10603"/>
    <cellStyle name="Normal 15 24" xfId="10604"/>
    <cellStyle name="Normal 15 25" xfId="10605"/>
    <cellStyle name="Normal 15 3" xfId="10606"/>
    <cellStyle name="Normal 15 3 2" xfId="10607"/>
    <cellStyle name="Normal 15 3 2 2" xfId="10608"/>
    <cellStyle name="Normal 15 3 2 3" xfId="10609"/>
    <cellStyle name="Normal 15 3 3" xfId="10610"/>
    <cellStyle name="Normal 15 3 3 2" xfId="10611"/>
    <cellStyle name="Normal 15 3 3 3" xfId="10612"/>
    <cellStyle name="Normal 15 3 4" xfId="10613"/>
    <cellStyle name="Normal 15 3 4 2" xfId="10614"/>
    <cellStyle name="Normal 15 3 4 3" xfId="10615"/>
    <cellStyle name="Normal 15 3 5" xfId="10616"/>
    <cellStyle name="Normal 15 3 5 2" xfId="10617"/>
    <cellStyle name="Normal 15 3 5 3" xfId="10618"/>
    <cellStyle name="Normal 15 3 6" xfId="10619"/>
    <cellStyle name="Normal 15 4" xfId="10620"/>
    <cellStyle name="Normal 15 4 2" xfId="10621"/>
    <cellStyle name="Normal 15 4 2 2" xfId="10622"/>
    <cellStyle name="Normal 15 4 2 3" xfId="10623"/>
    <cellStyle name="Normal 15 4 3" xfId="10624"/>
    <cellStyle name="Normal 15 4 3 2" xfId="10625"/>
    <cellStyle name="Normal 15 4 3 3" xfId="10626"/>
    <cellStyle name="Normal 15 4 4" xfId="10627"/>
    <cellStyle name="Normal 15 4 4 2" xfId="10628"/>
    <cellStyle name="Normal 15 4 4 3" xfId="10629"/>
    <cellStyle name="Normal 15 4 5" xfId="10630"/>
    <cellStyle name="Normal 15 4 5 2" xfId="10631"/>
    <cellStyle name="Normal 15 4 5 3" xfId="10632"/>
    <cellStyle name="Normal 15 4 6" xfId="10633"/>
    <cellStyle name="Normal 15 5" xfId="10634"/>
    <cellStyle name="Normal 15 5 2" xfId="10635"/>
    <cellStyle name="Normal 15 5 2 2" xfId="10636"/>
    <cellStyle name="Normal 15 5 2 3" xfId="10637"/>
    <cellStyle name="Normal 15 5 3" xfId="10638"/>
    <cellStyle name="Normal 15 5 3 2" xfId="10639"/>
    <cellStyle name="Normal 15 5 3 3" xfId="10640"/>
    <cellStyle name="Normal 15 5 4" xfId="10641"/>
    <cellStyle name="Normal 15 5 4 2" xfId="10642"/>
    <cellStyle name="Normal 15 5 4 3" xfId="10643"/>
    <cellStyle name="Normal 15 5 5" xfId="10644"/>
    <cellStyle name="Normal 15 5 5 2" xfId="10645"/>
    <cellStyle name="Normal 15 5 5 3" xfId="10646"/>
    <cellStyle name="Normal 15 5 6" xfId="10647"/>
    <cellStyle name="Normal 15 6" xfId="10648"/>
    <cellStyle name="Normal 15 6 2" xfId="10649"/>
    <cellStyle name="Normal 15 6 2 2" xfId="10650"/>
    <cellStyle name="Normal 15 6 2 3" xfId="10651"/>
    <cellStyle name="Normal 15 6 3" xfId="10652"/>
    <cellStyle name="Normal 15 6 3 2" xfId="10653"/>
    <cellStyle name="Normal 15 6 3 3" xfId="10654"/>
    <cellStyle name="Normal 15 6 4" xfId="10655"/>
    <cellStyle name="Normal 15 6 4 2" xfId="10656"/>
    <cellStyle name="Normal 15 6 4 3" xfId="10657"/>
    <cellStyle name="Normal 15 6 5" xfId="10658"/>
    <cellStyle name="Normal 15 6 5 2" xfId="10659"/>
    <cellStyle name="Normal 15 6 5 3" xfId="10660"/>
    <cellStyle name="Normal 15 6 6" xfId="10661"/>
    <cellStyle name="Normal 15 7" xfId="10662"/>
    <cellStyle name="Normal 15 7 2" xfId="10663"/>
    <cellStyle name="Normal 15 7 2 2" xfId="10664"/>
    <cellStyle name="Normal 15 7 2 3" xfId="10665"/>
    <cellStyle name="Normal 15 7 3" xfId="10666"/>
    <cellStyle name="Normal 15 7 3 2" xfId="10667"/>
    <cellStyle name="Normal 15 7 3 3" xfId="10668"/>
    <cellStyle name="Normal 15 7 4" xfId="10669"/>
    <cellStyle name="Normal 15 7 4 2" xfId="10670"/>
    <cellStyle name="Normal 15 7 4 3" xfId="10671"/>
    <cellStyle name="Normal 15 7 5" xfId="10672"/>
    <cellStyle name="Normal 15 7 5 2" xfId="10673"/>
    <cellStyle name="Normal 15 7 5 3" xfId="10674"/>
    <cellStyle name="Normal 15 7 6" xfId="10675"/>
    <cellStyle name="Normal 15 8" xfId="10676"/>
    <cellStyle name="Normal 15 8 2" xfId="10677"/>
    <cellStyle name="Normal 15 8 2 2" xfId="10678"/>
    <cellStyle name="Normal 15 8 2 3" xfId="10679"/>
    <cellStyle name="Normal 15 8 3" xfId="10680"/>
    <cellStyle name="Normal 15 8 3 2" xfId="10681"/>
    <cellStyle name="Normal 15 8 3 3" xfId="10682"/>
    <cellStyle name="Normal 15 8 4" xfId="10683"/>
    <cellStyle name="Normal 15 8 4 2" xfId="10684"/>
    <cellStyle name="Normal 15 8 4 3" xfId="10685"/>
    <cellStyle name="Normal 15 8 5" xfId="10686"/>
    <cellStyle name="Normal 15 8 5 2" xfId="10687"/>
    <cellStyle name="Normal 15 8 5 3" xfId="10688"/>
    <cellStyle name="Normal 15 8 6" xfId="10689"/>
    <cellStyle name="Normal 15 9" xfId="10690"/>
    <cellStyle name="Normal 15 9 2" xfId="10691"/>
    <cellStyle name="Normal 15 9 3" xfId="10692"/>
    <cellStyle name="Normal 16" xfId="10693"/>
    <cellStyle name="Normal 16 10" xfId="10694"/>
    <cellStyle name="Normal 16 10 2" xfId="10695"/>
    <cellStyle name="Normal 16 10 3" xfId="10696"/>
    <cellStyle name="Normal 16 11" xfId="10697"/>
    <cellStyle name="Normal 16 11 2" xfId="10698"/>
    <cellStyle name="Normal 16 12" xfId="10699"/>
    <cellStyle name="Normal 16 12 2" xfId="10700"/>
    <cellStyle name="Normal 16 13" xfId="10701"/>
    <cellStyle name="Normal 16 13 2" xfId="10702"/>
    <cellStyle name="Normal 16 14" xfId="10703"/>
    <cellStyle name="Normal 16 14 2" xfId="10704"/>
    <cellStyle name="Normal 16 14 3" xfId="10705"/>
    <cellStyle name="Normal 16 15" xfId="10706"/>
    <cellStyle name="Normal 16 15 2" xfId="10707"/>
    <cellStyle name="Normal 16 15 3" xfId="10708"/>
    <cellStyle name="Normal 16 16" xfId="10709"/>
    <cellStyle name="Normal 16 16 2" xfId="10710"/>
    <cellStyle name="Normal 16 16 3" xfId="10711"/>
    <cellStyle name="Normal 16 17" xfId="10712"/>
    <cellStyle name="Normal 16 17 2" xfId="10713"/>
    <cellStyle name="Normal 16 17 3" xfId="10714"/>
    <cellStyle name="Normal 16 18" xfId="10715"/>
    <cellStyle name="Normal 16 18 2" xfId="10716"/>
    <cellStyle name="Normal 16 18 3" xfId="10717"/>
    <cellStyle name="Normal 16 19" xfId="10718"/>
    <cellStyle name="Normal 16 19 2" xfId="10719"/>
    <cellStyle name="Normal 16 19 3" xfId="10720"/>
    <cellStyle name="Normal 16 2" xfId="10721"/>
    <cellStyle name="Normal 16 2 2" xfId="10722"/>
    <cellStyle name="Normal 16 2 2 2" xfId="10723"/>
    <cellStyle name="Normal 16 2 2 3" xfId="10724"/>
    <cellStyle name="Normal 16 2 3" xfId="10725"/>
    <cellStyle name="Normal 16 2 3 2" xfId="10726"/>
    <cellStyle name="Normal 16 2 3 3" xfId="10727"/>
    <cellStyle name="Normal 16 2 4" xfId="10728"/>
    <cellStyle name="Normal 16 2 4 2" xfId="10729"/>
    <cellStyle name="Normal 16 2 4 3" xfId="10730"/>
    <cellStyle name="Normal 16 2 5" xfId="10731"/>
    <cellStyle name="Normal 16 2 5 2" xfId="10732"/>
    <cellStyle name="Normal 16 2 5 3" xfId="10733"/>
    <cellStyle name="Normal 16 2 6" xfId="10734"/>
    <cellStyle name="Normal 16 20" xfId="10735"/>
    <cellStyle name="Normal 16 20 2" xfId="10736"/>
    <cellStyle name="Normal 16 20 3" xfId="10737"/>
    <cellStyle name="Normal 16 21" xfId="10738"/>
    <cellStyle name="Normal 16 21 2" xfId="10739"/>
    <cellStyle name="Normal 16 21 3" xfId="10740"/>
    <cellStyle name="Normal 16 22" xfId="10741"/>
    <cellStyle name="Normal 16 22 2" xfId="10742"/>
    <cellStyle name="Normal 16 22 3" xfId="10743"/>
    <cellStyle name="Normal 16 23" xfId="10744"/>
    <cellStyle name="Normal 16 23 2" xfId="10745"/>
    <cellStyle name="Normal 16 23 3" xfId="10746"/>
    <cellStyle name="Normal 16 24" xfId="10747"/>
    <cellStyle name="Normal 16 25" xfId="10748"/>
    <cellStyle name="Normal 16 3" xfId="10749"/>
    <cellStyle name="Normal 16 3 2" xfId="10750"/>
    <cellStyle name="Normal 16 3 2 2" xfId="10751"/>
    <cellStyle name="Normal 16 3 2 3" xfId="10752"/>
    <cellStyle name="Normal 16 3 3" xfId="10753"/>
    <cellStyle name="Normal 16 3 3 2" xfId="10754"/>
    <cellStyle name="Normal 16 3 3 3" xfId="10755"/>
    <cellStyle name="Normal 16 3 4" xfId="10756"/>
    <cellStyle name="Normal 16 3 4 2" xfId="10757"/>
    <cellStyle name="Normal 16 3 4 3" xfId="10758"/>
    <cellStyle name="Normal 16 3 5" xfId="10759"/>
    <cellStyle name="Normal 16 3 5 2" xfId="10760"/>
    <cellStyle name="Normal 16 3 5 3" xfId="10761"/>
    <cellStyle name="Normal 16 3 6" xfId="10762"/>
    <cellStyle name="Normal 16 4" xfId="10763"/>
    <cellStyle name="Normal 16 4 2" xfId="10764"/>
    <cellStyle name="Normal 16 4 2 2" xfId="10765"/>
    <cellStyle name="Normal 16 4 2 3" xfId="10766"/>
    <cellStyle name="Normal 16 4 3" xfId="10767"/>
    <cellStyle name="Normal 16 4 3 2" xfId="10768"/>
    <cellStyle name="Normal 16 4 3 3" xfId="10769"/>
    <cellStyle name="Normal 16 4 4" xfId="10770"/>
    <cellStyle name="Normal 16 4 4 2" xfId="10771"/>
    <cellStyle name="Normal 16 4 4 3" xfId="10772"/>
    <cellStyle name="Normal 16 4 5" xfId="10773"/>
    <cellStyle name="Normal 16 4 5 2" xfId="10774"/>
    <cellStyle name="Normal 16 4 5 3" xfId="10775"/>
    <cellStyle name="Normal 16 4 6" xfId="10776"/>
    <cellStyle name="Normal 16 5" xfId="10777"/>
    <cellStyle name="Normal 16 5 2" xfId="10778"/>
    <cellStyle name="Normal 16 5 2 2" xfId="10779"/>
    <cellStyle name="Normal 16 5 2 3" xfId="10780"/>
    <cellStyle name="Normal 16 5 3" xfId="10781"/>
    <cellStyle name="Normal 16 5 3 2" xfId="10782"/>
    <cellStyle name="Normal 16 5 3 3" xfId="10783"/>
    <cellStyle name="Normal 16 5 4" xfId="10784"/>
    <cellStyle name="Normal 16 5 4 2" xfId="10785"/>
    <cellStyle name="Normal 16 5 4 3" xfId="10786"/>
    <cellStyle name="Normal 16 5 5" xfId="10787"/>
    <cellStyle name="Normal 16 5 5 2" xfId="10788"/>
    <cellStyle name="Normal 16 5 5 3" xfId="10789"/>
    <cellStyle name="Normal 16 5 6" xfId="10790"/>
    <cellStyle name="Normal 16 6" xfId="10791"/>
    <cellStyle name="Normal 16 6 2" xfId="10792"/>
    <cellStyle name="Normal 16 6 2 2" xfId="10793"/>
    <cellStyle name="Normal 16 6 2 3" xfId="10794"/>
    <cellStyle name="Normal 16 6 3" xfId="10795"/>
    <cellStyle name="Normal 16 6 3 2" xfId="10796"/>
    <cellStyle name="Normal 16 6 3 3" xfId="10797"/>
    <cellStyle name="Normal 16 6 4" xfId="10798"/>
    <cellStyle name="Normal 16 6 4 2" xfId="10799"/>
    <cellStyle name="Normal 16 6 4 3" xfId="10800"/>
    <cellStyle name="Normal 16 6 5" xfId="10801"/>
    <cellStyle name="Normal 16 6 5 2" xfId="10802"/>
    <cellStyle name="Normal 16 6 5 3" xfId="10803"/>
    <cellStyle name="Normal 16 6 6" xfId="10804"/>
    <cellStyle name="Normal 16 7" xfId="10805"/>
    <cellStyle name="Normal 16 7 2" xfId="10806"/>
    <cellStyle name="Normal 16 7 2 2" xfId="10807"/>
    <cellStyle name="Normal 16 7 2 3" xfId="10808"/>
    <cellStyle name="Normal 16 7 3" xfId="10809"/>
    <cellStyle name="Normal 16 7 3 2" xfId="10810"/>
    <cellStyle name="Normal 16 7 3 3" xfId="10811"/>
    <cellStyle name="Normal 16 7 4" xfId="10812"/>
    <cellStyle name="Normal 16 7 4 2" xfId="10813"/>
    <cellStyle name="Normal 16 7 4 3" xfId="10814"/>
    <cellStyle name="Normal 16 7 5" xfId="10815"/>
    <cellStyle name="Normal 16 7 5 2" xfId="10816"/>
    <cellStyle name="Normal 16 7 5 3" xfId="10817"/>
    <cellStyle name="Normal 16 7 6" xfId="10818"/>
    <cellStyle name="Normal 16 8" xfId="10819"/>
    <cellStyle name="Normal 16 8 2" xfId="10820"/>
    <cellStyle name="Normal 16 8 2 2" xfId="10821"/>
    <cellStyle name="Normal 16 8 2 3" xfId="10822"/>
    <cellStyle name="Normal 16 8 3" xfId="10823"/>
    <cellStyle name="Normal 16 8 3 2" xfId="10824"/>
    <cellStyle name="Normal 16 8 3 3" xfId="10825"/>
    <cellStyle name="Normal 16 8 4" xfId="10826"/>
    <cellStyle name="Normal 16 8 4 2" xfId="10827"/>
    <cellStyle name="Normal 16 8 4 3" xfId="10828"/>
    <cellStyle name="Normal 16 8 5" xfId="10829"/>
    <cellStyle name="Normal 16 8 5 2" xfId="10830"/>
    <cellStyle name="Normal 16 8 5 3" xfId="10831"/>
    <cellStyle name="Normal 16 8 6" xfId="10832"/>
    <cellStyle name="Normal 16 9" xfId="10833"/>
    <cellStyle name="Normal 16 9 2" xfId="10834"/>
    <cellStyle name="Normal 16 9 3" xfId="10835"/>
    <cellStyle name="Normal 17" xfId="10836"/>
    <cellStyle name="Normal 17 10" xfId="10837"/>
    <cellStyle name="Normal 17 10 2" xfId="10838"/>
    <cellStyle name="Normal 17 10 3" xfId="10839"/>
    <cellStyle name="Normal 17 11" xfId="10840"/>
    <cellStyle name="Normal 17 11 2" xfId="10841"/>
    <cellStyle name="Normal 17 11 3" xfId="10842"/>
    <cellStyle name="Normal 17 12" xfId="10843"/>
    <cellStyle name="Normal 17 12 2" xfId="10844"/>
    <cellStyle name="Normal 17 12 3" xfId="10845"/>
    <cellStyle name="Normal 17 13" xfId="10846"/>
    <cellStyle name="Normal 17 13 2" xfId="10847"/>
    <cellStyle name="Normal 17 13 3" xfId="10848"/>
    <cellStyle name="Normal 17 14" xfId="10849"/>
    <cellStyle name="Normal 17 14 2" xfId="10850"/>
    <cellStyle name="Normal 17 14 3" xfId="10851"/>
    <cellStyle name="Normal 17 15" xfId="10852"/>
    <cellStyle name="Normal 17 15 2" xfId="10853"/>
    <cellStyle name="Normal 17 15 3" xfId="10854"/>
    <cellStyle name="Normal 17 16" xfId="10855"/>
    <cellStyle name="Normal 17 16 2" xfId="10856"/>
    <cellStyle name="Normal 17 16 3" xfId="10857"/>
    <cellStyle name="Normal 17 17" xfId="10858"/>
    <cellStyle name="Normal 17 17 2" xfId="10859"/>
    <cellStyle name="Normal 17 17 3" xfId="10860"/>
    <cellStyle name="Normal 17 18" xfId="10861"/>
    <cellStyle name="Normal 17 18 2" xfId="10862"/>
    <cellStyle name="Normal 17 18 3" xfId="10863"/>
    <cellStyle name="Normal 17 19" xfId="10864"/>
    <cellStyle name="Normal 17 19 2" xfId="10865"/>
    <cellStyle name="Normal 17 19 3" xfId="10866"/>
    <cellStyle name="Normal 17 2" xfId="10867"/>
    <cellStyle name="Normal 17 2 10" xfId="10868"/>
    <cellStyle name="Normal 17 2 10 2" xfId="10869"/>
    <cellStyle name="Normal 17 2 10 3" xfId="10870"/>
    <cellStyle name="Normal 17 2 11" xfId="10871"/>
    <cellStyle name="Normal 17 2 11 2" xfId="10872"/>
    <cellStyle name="Normal 17 2 11 3" xfId="10873"/>
    <cellStyle name="Normal 17 2 12" xfId="10874"/>
    <cellStyle name="Normal 17 2 12 2" xfId="10875"/>
    <cellStyle name="Normal 17 2 12 3" xfId="10876"/>
    <cellStyle name="Normal 17 2 13" xfId="10877"/>
    <cellStyle name="Normal 17 2 14" xfId="10878"/>
    <cellStyle name="Normal 17 2 2" xfId="10879"/>
    <cellStyle name="Normal 17 2 2 2" xfId="10880"/>
    <cellStyle name="Normal 17 2 2 3" xfId="10881"/>
    <cellStyle name="Normal 17 2 3" xfId="10882"/>
    <cellStyle name="Normal 17 2 3 2" xfId="10883"/>
    <cellStyle name="Normal 17 2 3 3" xfId="10884"/>
    <cellStyle name="Normal 17 2 4" xfId="10885"/>
    <cellStyle name="Normal 17 2 4 2" xfId="10886"/>
    <cellStyle name="Normal 17 2 4 3" xfId="10887"/>
    <cellStyle name="Normal 17 2 5" xfId="10888"/>
    <cellStyle name="Normal 17 2 5 2" xfId="10889"/>
    <cellStyle name="Normal 17 2 5 3" xfId="10890"/>
    <cellStyle name="Normal 17 2 6" xfId="10891"/>
    <cellStyle name="Normal 17 2 6 2" xfId="10892"/>
    <cellStyle name="Normal 17 2 6 3" xfId="10893"/>
    <cellStyle name="Normal 17 2 7" xfId="10894"/>
    <cellStyle name="Normal 17 2 7 2" xfId="10895"/>
    <cellStyle name="Normal 17 2 7 3" xfId="10896"/>
    <cellStyle name="Normal 17 2 8" xfId="10897"/>
    <cellStyle name="Normal 17 2 8 2" xfId="10898"/>
    <cellStyle name="Normal 17 2 8 3" xfId="10899"/>
    <cellStyle name="Normal 17 2 9" xfId="10900"/>
    <cellStyle name="Normal 17 2 9 2" xfId="10901"/>
    <cellStyle name="Normal 17 2 9 3" xfId="10902"/>
    <cellStyle name="Normal 17 20" xfId="10903"/>
    <cellStyle name="Normal 17 20 2" xfId="10904"/>
    <cellStyle name="Normal 17 20 3" xfId="10905"/>
    <cellStyle name="Normal 17 21" xfId="10906"/>
    <cellStyle name="Normal 17 21 2" xfId="10907"/>
    <cellStyle name="Normal 17 21 3" xfId="10908"/>
    <cellStyle name="Normal 17 22" xfId="10909"/>
    <cellStyle name="Normal 17 22 2" xfId="10910"/>
    <cellStyle name="Normal 17 22 3" xfId="10911"/>
    <cellStyle name="Normal 17 23" xfId="10912"/>
    <cellStyle name="Normal 17 23 2" xfId="10913"/>
    <cellStyle name="Normal 17 23 3" xfId="10914"/>
    <cellStyle name="Normal 17 24" xfId="10915"/>
    <cellStyle name="Normal 17 24 2" xfId="10916"/>
    <cellStyle name="Normal 17 24 3" xfId="10917"/>
    <cellStyle name="Normal 17 25" xfId="10918"/>
    <cellStyle name="Normal 17 25 2" xfId="10919"/>
    <cellStyle name="Normal 17 25 3" xfId="10920"/>
    <cellStyle name="Normal 17 26" xfId="10921"/>
    <cellStyle name="Normal 17 26 2" xfId="10922"/>
    <cellStyle name="Normal 17 26 3" xfId="10923"/>
    <cellStyle name="Normal 17 27" xfId="10924"/>
    <cellStyle name="Normal 17 28" xfId="10925"/>
    <cellStyle name="Normal 17 3" xfId="10926"/>
    <cellStyle name="Normal 17 3 10" xfId="10927"/>
    <cellStyle name="Normal 17 3 10 2" xfId="10928"/>
    <cellStyle name="Normal 17 3 10 3" xfId="10929"/>
    <cellStyle name="Normal 17 3 11" xfId="10930"/>
    <cellStyle name="Normal 17 3 11 2" xfId="10931"/>
    <cellStyle name="Normal 17 3 11 3" xfId="10932"/>
    <cellStyle name="Normal 17 3 12" xfId="10933"/>
    <cellStyle name="Normal 17 3 12 2" xfId="10934"/>
    <cellStyle name="Normal 17 3 12 3" xfId="10935"/>
    <cellStyle name="Normal 17 3 13" xfId="10936"/>
    <cellStyle name="Normal 17 3 14" xfId="10937"/>
    <cellStyle name="Normal 17 3 2" xfId="10938"/>
    <cellStyle name="Normal 17 3 2 2" xfId="10939"/>
    <cellStyle name="Normal 17 3 2 3" xfId="10940"/>
    <cellStyle name="Normal 17 3 3" xfId="10941"/>
    <cellStyle name="Normal 17 3 3 2" xfId="10942"/>
    <cellStyle name="Normal 17 3 3 3" xfId="10943"/>
    <cellStyle name="Normal 17 3 4" xfId="10944"/>
    <cellStyle name="Normal 17 3 4 2" xfId="10945"/>
    <cellStyle name="Normal 17 3 4 3" xfId="10946"/>
    <cellStyle name="Normal 17 3 5" xfId="10947"/>
    <cellStyle name="Normal 17 3 5 2" xfId="10948"/>
    <cellStyle name="Normal 17 3 5 3" xfId="10949"/>
    <cellStyle name="Normal 17 3 6" xfId="10950"/>
    <cellStyle name="Normal 17 3 6 2" xfId="10951"/>
    <cellStyle name="Normal 17 3 6 3" xfId="10952"/>
    <cellStyle name="Normal 17 3 7" xfId="10953"/>
    <cellStyle name="Normal 17 3 7 2" xfId="10954"/>
    <cellStyle name="Normal 17 3 7 3" xfId="10955"/>
    <cellStyle name="Normal 17 3 8" xfId="10956"/>
    <cellStyle name="Normal 17 3 8 2" xfId="10957"/>
    <cellStyle name="Normal 17 3 8 3" xfId="10958"/>
    <cellStyle name="Normal 17 3 9" xfId="10959"/>
    <cellStyle name="Normal 17 3 9 2" xfId="10960"/>
    <cellStyle name="Normal 17 3 9 3" xfId="10961"/>
    <cellStyle name="Normal 17 4" xfId="10962"/>
    <cellStyle name="Normal 17 4 10" xfId="10963"/>
    <cellStyle name="Normal 17 4 10 2" xfId="10964"/>
    <cellStyle name="Normal 17 4 10 3" xfId="10965"/>
    <cellStyle name="Normal 17 4 11" xfId="10966"/>
    <cellStyle name="Normal 17 4 11 2" xfId="10967"/>
    <cellStyle name="Normal 17 4 11 3" xfId="10968"/>
    <cellStyle name="Normal 17 4 12" xfId="10969"/>
    <cellStyle name="Normal 17 4 12 2" xfId="10970"/>
    <cellStyle name="Normal 17 4 12 3" xfId="10971"/>
    <cellStyle name="Normal 17 4 13" xfId="10972"/>
    <cellStyle name="Normal 17 4 14" xfId="10973"/>
    <cellStyle name="Normal 17 4 2" xfId="10974"/>
    <cellStyle name="Normal 17 4 2 2" xfId="10975"/>
    <cellStyle name="Normal 17 4 2 3" xfId="10976"/>
    <cellStyle name="Normal 17 4 3" xfId="10977"/>
    <cellStyle name="Normal 17 4 3 2" xfId="10978"/>
    <cellStyle name="Normal 17 4 3 3" xfId="10979"/>
    <cellStyle name="Normal 17 4 4" xfId="10980"/>
    <cellStyle name="Normal 17 4 4 2" xfId="10981"/>
    <cellStyle name="Normal 17 4 4 3" xfId="10982"/>
    <cellStyle name="Normal 17 4 5" xfId="10983"/>
    <cellStyle name="Normal 17 4 5 2" xfId="10984"/>
    <cellStyle name="Normal 17 4 5 3" xfId="10985"/>
    <cellStyle name="Normal 17 4 6" xfId="10986"/>
    <cellStyle name="Normal 17 4 6 2" xfId="10987"/>
    <cellStyle name="Normal 17 4 6 3" xfId="10988"/>
    <cellStyle name="Normal 17 4 7" xfId="10989"/>
    <cellStyle name="Normal 17 4 7 2" xfId="10990"/>
    <cellStyle name="Normal 17 4 7 3" xfId="10991"/>
    <cellStyle name="Normal 17 4 8" xfId="10992"/>
    <cellStyle name="Normal 17 4 8 2" xfId="10993"/>
    <cellStyle name="Normal 17 4 8 3" xfId="10994"/>
    <cellStyle name="Normal 17 4 9" xfId="10995"/>
    <cellStyle name="Normal 17 4 9 2" xfId="10996"/>
    <cellStyle name="Normal 17 4 9 3" xfId="10997"/>
    <cellStyle name="Normal 17 5" xfId="10998"/>
    <cellStyle name="Normal 17 5 10" xfId="10999"/>
    <cellStyle name="Normal 17 5 10 2" xfId="11000"/>
    <cellStyle name="Normal 17 5 10 3" xfId="11001"/>
    <cellStyle name="Normal 17 5 11" xfId="11002"/>
    <cellStyle name="Normal 17 5 11 2" xfId="11003"/>
    <cellStyle name="Normal 17 5 11 3" xfId="11004"/>
    <cellStyle name="Normal 17 5 12" xfId="11005"/>
    <cellStyle name="Normal 17 5 12 2" xfId="11006"/>
    <cellStyle name="Normal 17 5 12 3" xfId="11007"/>
    <cellStyle name="Normal 17 5 13" xfId="11008"/>
    <cellStyle name="Normal 17 5 14" xfId="11009"/>
    <cellStyle name="Normal 17 5 2" xfId="11010"/>
    <cellStyle name="Normal 17 5 2 2" xfId="11011"/>
    <cellStyle name="Normal 17 5 2 3" xfId="11012"/>
    <cellStyle name="Normal 17 5 3" xfId="11013"/>
    <cellStyle name="Normal 17 5 3 2" xfId="11014"/>
    <cellStyle name="Normal 17 5 3 3" xfId="11015"/>
    <cellStyle name="Normal 17 5 4" xfId="11016"/>
    <cellStyle name="Normal 17 5 4 2" xfId="11017"/>
    <cellStyle name="Normal 17 5 4 3" xfId="11018"/>
    <cellStyle name="Normal 17 5 5" xfId="11019"/>
    <cellStyle name="Normal 17 5 5 2" xfId="11020"/>
    <cellStyle name="Normal 17 5 5 3" xfId="11021"/>
    <cellStyle name="Normal 17 5 6" xfId="11022"/>
    <cellStyle name="Normal 17 5 6 2" xfId="11023"/>
    <cellStyle name="Normal 17 5 6 3" xfId="11024"/>
    <cellStyle name="Normal 17 5 7" xfId="11025"/>
    <cellStyle name="Normal 17 5 7 2" xfId="11026"/>
    <cellStyle name="Normal 17 5 7 3" xfId="11027"/>
    <cellStyle name="Normal 17 5 8" xfId="11028"/>
    <cellStyle name="Normal 17 5 8 2" xfId="11029"/>
    <cellStyle name="Normal 17 5 8 3" xfId="11030"/>
    <cellStyle name="Normal 17 5 9" xfId="11031"/>
    <cellStyle name="Normal 17 5 9 2" xfId="11032"/>
    <cellStyle name="Normal 17 5 9 3" xfId="11033"/>
    <cellStyle name="Normal 17 6" xfId="11034"/>
    <cellStyle name="Normal 17 6 10" xfId="11035"/>
    <cellStyle name="Normal 17 6 10 2" xfId="11036"/>
    <cellStyle name="Normal 17 6 10 3" xfId="11037"/>
    <cellStyle name="Normal 17 6 11" xfId="11038"/>
    <cellStyle name="Normal 17 6 11 2" xfId="11039"/>
    <cellStyle name="Normal 17 6 11 3" xfId="11040"/>
    <cellStyle name="Normal 17 6 12" xfId="11041"/>
    <cellStyle name="Normal 17 6 12 2" xfId="11042"/>
    <cellStyle name="Normal 17 6 12 3" xfId="11043"/>
    <cellStyle name="Normal 17 6 13" xfId="11044"/>
    <cellStyle name="Normal 17 6 14" xfId="11045"/>
    <cellStyle name="Normal 17 6 2" xfId="11046"/>
    <cellStyle name="Normal 17 6 2 2" xfId="11047"/>
    <cellStyle name="Normal 17 6 2 3" xfId="11048"/>
    <cellStyle name="Normal 17 6 3" xfId="11049"/>
    <cellStyle name="Normal 17 6 3 2" xfId="11050"/>
    <cellStyle name="Normal 17 6 3 3" xfId="11051"/>
    <cellStyle name="Normal 17 6 4" xfId="11052"/>
    <cellStyle name="Normal 17 6 4 2" xfId="11053"/>
    <cellStyle name="Normal 17 6 4 3" xfId="11054"/>
    <cellStyle name="Normal 17 6 5" xfId="11055"/>
    <cellStyle name="Normal 17 6 5 2" xfId="11056"/>
    <cellStyle name="Normal 17 6 5 3" xfId="11057"/>
    <cellStyle name="Normal 17 6 6" xfId="11058"/>
    <cellStyle name="Normal 17 6 6 2" xfId="11059"/>
    <cellStyle name="Normal 17 6 6 3" xfId="11060"/>
    <cellStyle name="Normal 17 6 7" xfId="11061"/>
    <cellStyle name="Normal 17 6 7 2" xfId="11062"/>
    <cellStyle name="Normal 17 6 7 3" xfId="11063"/>
    <cellStyle name="Normal 17 6 8" xfId="11064"/>
    <cellStyle name="Normal 17 6 8 2" xfId="11065"/>
    <cellStyle name="Normal 17 6 8 3" xfId="11066"/>
    <cellStyle name="Normal 17 6 9" xfId="11067"/>
    <cellStyle name="Normal 17 6 9 2" xfId="11068"/>
    <cellStyle name="Normal 17 6 9 3" xfId="11069"/>
    <cellStyle name="Normal 17 7" xfId="11070"/>
    <cellStyle name="Normal 17 7 2" xfId="11071"/>
    <cellStyle name="Normal 17 7 3" xfId="11072"/>
    <cellStyle name="Normal 17 8" xfId="11073"/>
    <cellStyle name="Normal 17 8 2" xfId="11074"/>
    <cellStyle name="Normal 17 8 3" xfId="11075"/>
    <cellStyle name="Normal 17 9" xfId="11076"/>
    <cellStyle name="Normal 17 9 2" xfId="11077"/>
    <cellStyle name="Normal 17 9 3" xfId="11078"/>
    <cellStyle name="Normal 18" xfId="11079"/>
    <cellStyle name="Normal 18 10" xfId="11080"/>
    <cellStyle name="Normal 18 10 2" xfId="11081"/>
    <cellStyle name="Normal 18 10 3" xfId="11082"/>
    <cellStyle name="Normal 18 11" xfId="11083"/>
    <cellStyle name="Normal 18 11 2" xfId="11084"/>
    <cellStyle name="Normal 18 11 3" xfId="11085"/>
    <cellStyle name="Normal 18 12" xfId="11086"/>
    <cellStyle name="Normal 18 12 2" xfId="11087"/>
    <cellStyle name="Normal 18 12 3" xfId="11088"/>
    <cellStyle name="Normal 18 13" xfId="11089"/>
    <cellStyle name="Normal 18 13 2" xfId="11090"/>
    <cellStyle name="Normal 18 13 3" xfId="11091"/>
    <cellStyle name="Normal 18 14" xfId="11092"/>
    <cellStyle name="Normal 18 14 2" xfId="11093"/>
    <cellStyle name="Normal 18 14 3" xfId="11094"/>
    <cellStyle name="Normal 18 15" xfId="11095"/>
    <cellStyle name="Normal 18 15 2" xfId="11096"/>
    <cellStyle name="Normal 18 15 3" xfId="11097"/>
    <cellStyle name="Normal 18 16" xfId="11098"/>
    <cellStyle name="Normal 18 16 2" xfId="11099"/>
    <cellStyle name="Normal 18 16 3" xfId="11100"/>
    <cellStyle name="Normal 18 17" xfId="11101"/>
    <cellStyle name="Normal 18 17 2" xfId="11102"/>
    <cellStyle name="Normal 18 17 3" xfId="11103"/>
    <cellStyle name="Normal 18 18" xfId="11104"/>
    <cellStyle name="Normal 18 18 2" xfId="11105"/>
    <cellStyle name="Normal 18 18 3" xfId="11106"/>
    <cellStyle name="Normal 18 19" xfId="11107"/>
    <cellStyle name="Normal 18 19 2" xfId="11108"/>
    <cellStyle name="Normal 18 19 3" xfId="11109"/>
    <cellStyle name="Normal 18 2" xfId="11110"/>
    <cellStyle name="Normal 18 2 10" xfId="11111"/>
    <cellStyle name="Normal 18 2 10 2" xfId="11112"/>
    <cellStyle name="Normal 18 2 10 3" xfId="11113"/>
    <cellStyle name="Normal 18 2 11" xfId="11114"/>
    <cellStyle name="Normal 18 2 11 2" xfId="11115"/>
    <cellStyle name="Normal 18 2 11 3" xfId="11116"/>
    <cellStyle name="Normal 18 2 12" xfId="11117"/>
    <cellStyle name="Normal 18 2 12 2" xfId="11118"/>
    <cellStyle name="Normal 18 2 12 3" xfId="11119"/>
    <cellStyle name="Normal 18 2 13" xfId="11120"/>
    <cellStyle name="Normal 18 2 14" xfId="11121"/>
    <cellStyle name="Normal 18 2 2" xfId="11122"/>
    <cellStyle name="Normal 18 2 2 2" xfId="11123"/>
    <cellStyle name="Normal 18 2 2 3" xfId="11124"/>
    <cellStyle name="Normal 18 2 3" xfId="11125"/>
    <cellStyle name="Normal 18 2 3 2" xfId="11126"/>
    <cellStyle name="Normal 18 2 3 3" xfId="11127"/>
    <cellStyle name="Normal 18 2 4" xfId="11128"/>
    <cellStyle name="Normal 18 2 4 2" xfId="11129"/>
    <cellStyle name="Normal 18 2 4 3" xfId="11130"/>
    <cellStyle name="Normal 18 2 5" xfId="11131"/>
    <cellStyle name="Normal 18 2 5 2" xfId="11132"/>
    <cellStyle name="Normal 18 2 5 3" xfId="11133"/>
    <cellStyle name="Normal 18 2 6" xfId="11134"/>
    <cellStyle name="Normal 18 2 6 2" xfId="11135"/>
    <cellStyle name="Normal 18 2 6 3" xfId="11136"/>
    <cellStyle name="Normal 18 2 7" xfId="11137"/>
    <cellStyle name="Normal 18 2 7 2" xfId="11138"/>
    <cellStyle name="Normal 18 2 7 3" xfId="11139"/>
    <cellStyle name="Normal 18 2 8" xfId="11140"/>
    <cellStyle name="Normal 18 2 8 2" xfId="11141"/>
    <cellStyle name="Normal 18 2 8 3" xfId="11142"/>
    <cellStyle name="Normal 18 2 9" xfId="11143"/>
    <cellStyle name="Normal 18 2 9 2" xfId="11144"/>
    <cellStyle name="Normal 18 2 9 3" xfId="11145"/>
    <cellStyle name="Normal 18 20" xfId="11146"/>
    <cellStyle name="Normal 18 20 2" xfId="11147"/>
    <cellStyle name="Normal 18 20 3" xfId="11148"/>
    <cellStyle name="Normal 18 21" xfId="11149"/>
    <cellStyle name="Normal 18 21 2" xfId="11150"/>
    <cellStyle name="Normal 18 21 3" xfId="11151"/>
    <cellStyle name="Normal 18 22" xfId="11152"/>
    <cellStyle name="Normal 18 22 2" xfId="11153"/>
    <cellStyle name="Normal 18 22 3" xfId="11154"/>
    <cellStyle name="Normal 18 23" xfId="11155"/>
    <cellStyle name="Normal 18 23 2" xfId="11156"/>
    <cellStyle name="Normal 18 23 3" xfId="11157"/>
    <cellStyle name="Normal 18 24" xfId="11158"/>
    <cellStyle name="Normal 18 24 2" xfId="11159"/>
    <cellStyle name="Normal 18 24 3" xfId="11160"/>
    <cellStyle name="Normal 18 25" xfId="11161"/>
    <cellStyle name="Normal 18 25 2" xfId="11162"/>
    <cellStyle name="Normal 18 25 3" xfId="11163"/>
    <cellStyle name="Normal 18 26" xfId="11164"/>
    <cellStyle name="Normal 18 26 2" xfId="11165"/>
    <cellStyle name="Normal 18 26 3" xfId="11166"/>
    <cellStyle name="Normal 18 27" xfId="11167"/>
    <cellStyle name="Normal 18 28" xfId="11168"/>
    <cellStyle name="Normal 18 3" xfId="11169"/>
    <cellStyle name="Normal 18 3 10" xfId="11170"/>
    <cellStyle name="Normal 18 3 10 2" xfId="11171"/>
    <cellStyle name="Normal 18 3 10 3" xfId="11172"/>
    <cellStyle name="Normal 18 3 11" xfId="11173"/>
    <cellStyle name="Normal 18 3 11 2" xfId="11174"/>
    <cellStyle name="Normal 18 3 11 3" xfId="11175"/>
    <cellStyle name="Normal 18 3 12" xfId="11176"/>
    <cellStyle name="Normal 18 3 12 2" xfId="11177"/>
    <cellStyle name="Normal 18 3 12 3" xfId="11178"/>
    <cellStyle name="Normal 18 3 13" xfId="11179"/>
    <cellStyle name="Normal 18 3 14" xfId="11180"/>
    <cellStyle name="Normal 18 3 2" xfId="11181"/>
    <cellStyle name="Normal 18 3 2 2" xfId="11182"/>
    <cellStyle name="Normal 18 3 2 3" xfId="11183"/>
    <cellStyle name="Normal 18 3 3" xfId="11184"/>
    <cellStyle name="Normal 18 3 3 2" xfId="11185"/>
    <cellStyle name="Normal 18 3 3 3" xfId="11186"/>
    <cellStyle name="Normal 18 3 4" xfId="11187"/>
    <cellStyle name="Normal 18 3 4 2" xfId="11188"/>
    <cellStyle name="Normal 18 3 4 3" xfId="11189"/>
    <cellStyle name="Normal 18 3 5" xfId="11190"/>
    <cellStyle name="Normal 18 3 5 2" xfId="11191"/>
    <cellStyle name="Normal 18 3 5 3" xfId="11192"/>
    <cellStyle name="Normal 18 3 6" xfId="11193"/>
    <cellStyle name="Normal 18 3 6 2" xfId="11194"/>
    <cellStyle name="Normal 18 3 6 3" xfId="11195"/>
    <cellStyle name="Normal 18 3 7" xfId="11196"/>
    <cellStyle name="Normal 18 3 7 2" xfId="11197"/>
    <cellStyle name="Normal 18 3 7 3" xfId="11198"/>
    <cellStyle name="Normal 18 3 8" xfId="11199"/>
    <cellStyle name="Normal 18 3 8 2" xfId="11200"/>
    <cellStyle name="Normal 18 3 8 3" xfId="11201"/>
    <cellStyle name="Normal 18 3 9" xfId="11202"/>
    <cellStyle name="Normal 18 3 9 2" xfId="11203"/>
    <cellStyle name="Normal 18 3 9 3" xfId="11204"/>
    <cellStyle name="Normal 18 4" xfId="11205"/>
    <cellStyle name="Normal 18 4 10" xfId="11206"/>
    <cellStyle name="Normal 18 4 10 2" xfId="11207"/>
    <cellStyle name="Normal 18 4 10 3" xfId="11208"/>
    <cellStyle name="Normal 18 4 11" xfId="11209"/>
    <cellStyle name="Normal 18 4 11 2" xfId="11210"/>
    <cellStyle name="Normal 18 4 11 3" xfId="11211"/>
    <cellStyle name="Normal 18 4 12" xfId="11212"/>
    <cellStyle name="Normal 18 4 12 2" xfId="11213"/>
    <cellStyle name="Normal 18 4 12 3" xfId="11214"/>
    <cellStyle name="Normal 18 4 13" xfId="11215"/>
    <cellStyle name="Normal 18 4 14" xfId="11216"/>
    <cellStyle name="Normal 18 4 2" xfId="11217"/>
    <cellStyle name="Normal 18 4 2 2" xfId="11218"/>
    <cellStyle name="Normal 18 4 2 3" xfId="11219"/>
    <cellStyle name="Normal 18 4 3" xfId="11220"/>
    <cellStyle name="Normal 18 4 3 2" xfId="11221"/>
    <cellStyle name="Normal 18 4 3 3" xfId="11222"/>
    <cellStyle name="Normal 18 4 4" xfId="11223"/>
    <cellStyle name="Normal 18 4 4 2" xfId="11224"/>
    <cellStyle name="Normal 18 4 4 3" xfId="11225"/>
    <cellStyle name="Normal 18 4 5" xfId="11226"/>
    <cellStyle name="Normal 18 4 5 2" xfId="11227"/>
    <cellStyle name="Normal 18 4 5 3" xfId="11228"/>
    <cellStyle name="Normal 18 4 6" xfId="11229"/>
    <cellStyle name="Normal 18 4 6 2" xfId="11230"/>
    <cellStyle name="Normal 18 4 6 3" xfId="11231"/>
    <cellStyle name="Normal 18 4 7" xfId="11232"/>
    <cellStyle name="Normal 18 4 7 2" xfId="11233"/>
    <cellStyle name="Normal 18 4 7 3" xfId="11234"/>
    <cellStyle name="Normal 18 4 8" xfId="11235"/>
    <cellStyle name="Normal 18 4 8 2" xfId="11236"/>
    <cellStyle name="Normal 18 4 8 3" xfId="11237"/>
    <cellStyle name="Normal 18 4 9" xfId="11238"/>
    <cellStyle name="Normal 18 4 9 2" xfId="11239"/>
    <cellStyle name="Normal 18 4 9 3" xfId="11240"/>
    <cellStyle name="Normal 18 5" xfId="11241"/>
    <cellStyle name="Normal 18 5 10" xfId="11242"/>
    <cellStyle name="Normal 18 5 10 2" xfId="11243"/>
    <cellStyle name="Normal 18 5 10 3" xfId="11244"/>
    <cellStyle name="Normal 18 5 11" xfId="11245"/>
    <cellStyle name="Normal 18 5 11 2" xfId="11246"/>
    <cellStyle name="Normal 18 5 11 3" xfId="11247"/>
    <cellStyle name="Normal 18 5 12" xfId="11248"/>
    <cellStyle name="Normal 18 5 12 2" xfId="11249"/>
    <cellStyle name="Normal 18 5 12 3" xfId="11250"/>
    <cellStyle name="Normal 18 5 13" xfId="11251"/>
    <cellStyle name="Normal 18 5 14" xfId="11252"/>
    <cellStyle name="Normal 18 5 2" xfId="11253"/>
    <cellStyle name="Normal 18 5 2 2" xfId="11254"/>
    <cellStyle name="Normal 18 5 2 3" xfId="11255"/>
    <cellStyle name="Normal 18 5 3" xfId="11256"/>
    <cellStyle name="Normal 18 5 3 2" xfId="11257"/>
    <cellStyle name="Normal 18 5 3 3" xfId="11258"/>
    <cellStyle name="Normal 18 5 4" xfId="11259"/>
    <cellStyle name="Normal 18 5 4 2" xfId="11260"/>
    <cellStyle name="Normal 18 5 4 3" xfId="11261"/>
    <cellStyle name="Normal 18 5 5" xfId="11262"/>
    <cellStyle name="Normal 18 5 5 2" xfId="11263"/>
    <cellStyle name="Normal 18 5 5 3" xfId="11264"/>
    <cellStyle name="Normal 18 5 6" xfId="11265"/>
    <cellStyle name="Normal 18 5 6 2" xfId="11266"/>
    <cellStyle name="Normal 18 5 6 3" xfId="11267"/>
    <cellStyle name="Normal 18 5 7" xfId="11268"/>
    <cellStyle name="Normal 18 5 7 2" xfId="11269"/>
    <cellStyle name="Normal 18 5 7 3" xfId="11270"/>
    <cellStyle name="Normal 18 5 8" xfId="11271"/>
    <cellStyle name="Normal 18 5 8 2" xfId="11272"/>
    <cellStyle name="Normal 18 5 8 3" xfId="11273"/>
    <cellStyle name="Normal 18 5 9" xfId="11274"/>
    <cellStyle name="Normal 18 5 9 2" xfId="11275"/>
    <cellStyle name="Normal 18 5 9 3" xfId="11276"/>
    <cellStyle name="Normal 18 6" xfId="11277"/>
    <cellStyle name="Normal 18 6 10" xfId="11278"/>
    <cellStyle name="Normal 18 6 10 2" xfId="11279"/>
    <cellStyle name="Normal 18 6 10 3" xfId="11280"/>
    <cellStyle name="Normal 18 6 11" xfId="11281"/>
    <cellStyle name="Normal 18 6 11 2" xfId="11282"/>
    <cellStyle name="Normal 18 6 11 3" xfId="11283"/>
    <cellStyle name="Normal 18 6 12" xfId="11284"/>
    <cellStyle name="Normal 18 6 12 2" xfId="11285"/>
    <cellStyle name="Normal 18 6 12 3" xfId="11286"/>
    <cellStyle name="Normal 18 6 13" xfId="11287"/>
    <cellStyle name="Normal 18 6 14" xfId="11288"/>
    <cellStyle name="Normal 18 6 2" xfId="11289"/>
    <cellStyle name="Normal 18 6 2 2" xfId="11290"/>
    <cellStyle name="Normal 18 6 2 3" xfId="11291"/>
    <cellStyle name="Normal 18 6 3" xfId="11292"/>
    <cellStyle name="Normal 18 6 3 2" xfId="11293"/>
    <cellStyle name="Normal 18 6 3 3" xfId="11294"/>
    <cellStyle name="Normal 18 6 4" xfId="11295"/>
    <cellStyle name="Normal 18 6 4 2" xfId="11296"/>
    <cellStyle name="Normal 18 6 4 3" xfId="11297"/>
    <cellStyle name="Normal 18 6 5" xfId="11298"/>
    <cellStyle name="Normal 18 6 5 2" xfId="11299"/>
    <cellStyle name="Normal 18 6 5 3" xfId="11300"/>
    <cellStyle name="Normal 18 6 6" xfId="11301"/>
    <cellStyle name="Normal 18 6 6 2" xfId="11302"/>
    <cellStyle name="Normal 18 6 6 3" xfId="11303"/>
    <cellStyle name="Normal 18 6 7" xfId="11304"/>
    <cellStyle name="Normal 18 6 7 2" xfId="11305"/>
    <cellStyle name="Normal 18 6 7 3" xfId="11306"/>
    <cellStyle name="Normal 18 6 8" xfId="11307"/>
    <cellStyle name="Normal 18 6 8 2" xfId="11308"/>
    <cellStyle name="Normal 18 6 8 3" xfId="11309"/>
    <cellStyle name="Normal 18 6 9" xfId="11310"/>
    <cellStyle name="Normal 18 6 9 2" xfId="11311"/>
    <cellStyle name="Normal 18 6 9 3" xfId="11312"/>
    <cellStyle name="Normal 18 7" xfId="11313"/>
    <cellStyle name="Normal 18 7 2" xfId="11314"/>
    <cellStyle name="Normal 18 7 3" xfId="11315"/>
    <cellStyle name="Normal 18 8" xfId="11316"/>
    <cellStyle name="Normal 18 8 2" xfId="11317"/>
    <cellStyle name="Normal 18 8 3" xfId="11318"/>
    <cellStyle name="Normal 18 9" xfId="11319"/>
    <cellStyle name="Normal 18 9 2" xfId="11320"/>
    <cellStyle name="Normal 18 9 3" xfId="11321"/>
    <cellStyle name="Normal 19" xfId="11322"/>
    <cellStyle name="Normal 19 10" xfId="11323"/>
    <cellStyle name="Normal 19 10 2" xfId="11324"/>
    <cellStyle name="Normal 19 10 3" xfId="11325"/>
    <cellStyle name="Normal 19 11" xfId="11326"/>
    <cellStyle name="Normal 19 11 2" xfId="11327"/>
    <cellStyle name="Normal 19 11 3" xfId="11328"/>
    <cellStyle name="Normal 19 12" xfId="11329"/>
    <cellStyle name="Normal 19 12 2" xfId="11330"/>
    <cellStyle name="Normal 19 12 3" xfId="11331"/>
    <cellStyle name="Normal 19 13" xfId="11332"/>
    <cellStyle name="Normal 19 13 2" xfId="11333"/>
    <cellStyle name="Normal 19 13 3" xfId="11334"/>
    <cellStyle name="Normal 19 14" xfId="11335"/>
    <cellStyle name="Normal 19 14 2" xfId="11336"/>
    <cellStyle name="Normal 19 14 3" xfId="11337"/>
    <cellStyle name="Normal 19 15" xfId="11338"/>
    <cellStyle name="Normal 19 15 2" xfId="11339"/>
    <cellStyle name="Normal 19 15 3" xfId="11340"/>
    <cellStyle name="Normal 19 16" xfId="11341"/>
    <cellStyle name="Normal 19 16 2" xfId="11342"/>
    <cellStyle name="Normal 19 16 3" xfId="11343"/>
    <cellStyle name="Normal 19 17" xfId="11344"/>
    <cellStyle name="Normal 19 17 2" xfId="11345"/>
    <cellStyle name="Normal 19 17 3" xfId="11346"/>
    <cellStyle name="Normal 19 18" xfId="11347"/>
    <cellStyle name="Normal 19 18 2" xfId="11348"/>
    <cellStyle name="Normal 19 18 3" xfId="11349"/>
    <cellStyle name="Normal 19 19" xfId="11350"/>
    <cellStyle name="Normal 19 19 2" xfId="11351"/>
    <cellStyle name="Normal 19 19 3" xfId="11352"/>
    <cellStyle name="Normal 19 2" xfId="11353"/>
    <cellStyle name="Normal 19 2 10" xfId="11354"/>
    <cellStyle name="Normal 19 2 10 2" xfId="11355"/>
    <cellStyle name="Normal 19 2 10 3" xfId="11356"/>
    <cellStyle name="Normal 19 2 11" xfId="11357"/>
    <cellStyle name="Normal 19 2 11 2" xfId="11358"/>
    <cellStyle name="Normal 19 2 11 3" xfId="11359"/>
    <cellStyle name="Normal 19 2 12" xfId="11360"/>
    <cellStyle name="Normal 19 2 12 2" xfId="11361"/>
    <cellStyle name="Normal 19 2 12 3" xfId="11362"/>
    <cellStyle name="Normal 19 2 13" xfId="11363"/>
    <cellStyle name="Normal 19 2 14" xfId="11364"/>
    <cellStyle name="Normal 19 2 2" xfId="11365"/>
    <cellStyle name="Normal 19 2 2 2" xfId="11366"/>
    <cellStyle name="Normal 19 2 2 3" xfId="11367"/>
    <cellStyle name="Normal 19 2 3" xfId="11368"/>
    <cellStyle name="Normal 19 2 3 2" xfId="11369"/>
    <cellStyle name="Normal 19 2 3 3" xfId="11370"/>
    <cellStyle name="Normal 19 2 4" xfId="11371"/>
    <cellStyle name="Normal 19 2 4 2" xfId="11372"/>
    <cellStyle name="Normal 19 2 4 3" xfId="11373"/>
    <cellStyle name="Normal 19 2 5" xfId="11374"/>
    <cellStyle name="Normal 19 2 5 2" xfId="11375"/>
    <cellStyle name="Normal 19 2 5 3" xfId="11376"/>
    <cellStyle name="Normal 19 2 6" xfId="11377"/>
    <cellStyle name="Normal 19 2 6 2" xfId="11378"/>
    <cellStyle name="Normal 19 2 6 3" xfId="11379"/>
    <cellStyle name="Normal 19 2 7" xfId="11380"/>
    <cellStyle name="Normal 19 2 7 2" xfId="11381"/>
    <cellStyle name="Normal 19 2 7 3" xfId="11382"/>
    <cellStyle name="Normal 19 2 8" xfId="11383"/>
    <cellStyle name="Normal 19 2 8 2" xfId="11384"/>
    <cellStyle name="Normal 19 2 8 3" xfId="11385"/>
    <cellStyle name="Normal 19 2 9" xfId="11386"/>
    <cellStyle name="Normal 19 2 9 2" xfId="11387"/>
    <cellStyle name="Normal 19 2 9 3" xfId="11388"/>
    <cellStyle name="Normal 19 20" xfId="11389"/>
    <cellStyle name="Normal 19 20 2" xfId="11390"/>
    <cellStyle name="Normal 19 20 3" xfId="11391"/>
    <cellStyle name="Normal 19 21" xfId="11392"/>
    <cellStyle name="Normal 19 21 2" xfId="11393"/>
    <cellStyle name="Normal 19 21 3" xfId="11394"/>
    <cellStyle name="Normal 19 22" xfId="11395"/>
    <cellStyle name="Normal 19 22 2" xfId="11396"/>
    <cellStyle name="Normal 19 22 3" xfId="11397"/>
    <cellStyle name="Normal 19 23" xfId="11398"/>
    <cellStyle name="Normal 19 23 2" xfId="11399"/>
    <cellStyle name="Normal 19 23 3" xfId="11400"/>
    <cellStyle name="Normal 19 24" xfId="11401"/>
    <cellStyle name="Normal 19 24 2" xfId="11402"/>
    <cellStyle name="Normal 19 24 3" xfId="11403"/>
    <cellStyle name="Normal 19 25" xfId="11404"/>
    <cellStyle name="Normal 19 25 2" xfId="11405"/>
    <cellStyle name="Normal 19 25 3" xfId="11406"/>
    <cellStyle name="Normal 19 26" xfId="11407"/>
    <cellStyle name="Normal 19 26 2" xfId="11408"/>
    <cellStyle name="Normal 19 26 3" xfId="11409"/>
    <cellStyle name="Normal 19 27" xfId="11410"/>
    <cellStyle name="Normal 19 28" xfId="11411"/>
    <cellStyle name="Normal 19 3" xfId="11412"/>
    <cellStyle name="Normal 19 3 10" xfId="11413"/>
    <cellStyle name="Normal 19 3 10 2" xfId="11414"/>
    <cellStyle name="Normal 19 3 10 3" xfId="11415"/>
    <cellStyle name="Normal 19 3 11" xfId="11416"/>
    <cellStyle name="Normal 19 3 11 2" xfId="11417"/>
    <cellStyle name="Normal 19 3 11 3" xfId="11418"/>
    <cellStyle name="Normal 19 3 12" xfId="11419"/>
    <cellStyle name="Normal 19 3 12 2" xfId="11420"/>
    <cellStyle name="Normal 19 3 12 3" xfId="11421"/>
    <cellStyle name="Normal 19 3 13" xfId="11422"/>
    <cellStyle name="Normal 19 3 14" xfId="11423"/>
    <cellStyle name="Normal 19 3 2" xfId="11424"/>
    <cellStyle name="Normal 19 3 2 2" xfId="11425"/>
    <cellStyle name="Normal 19 3 2 3" xfId="11426"/>
    <cellStyle name="Normal 19 3 3" xfId="11427"/>
    <cellStyle name="Normal 19 3 3 2" xfId="11428"/>
    <cellStyle name="Normal 19 3 3 3" xfId="11429"/>
    <cellStyle name="Normal 19 3 4" xfId="11430"/>
    <cellStyle name="Normal 19 3 4 2" xfId="11431"/>
    <cellStyle name="Normal 19 3 4 3" xfId="11432"/>
    <cellStyle name="Normal 19 3 5" xfId="11433"/>
    <cellStyle name="Normal 19 3 5 2" xfId="11434"/>
    <cellStyle name="Normal 19 3 5 3" xfId="11435"/>
    <cellStyle name="Normal 19 3 6" xfId="11436"/>
    <cellStyle name="Normal 19 3 6 2" xfId="11437"/>
    <cellStyle name="Normal 19 3 6 3" xfId="11438"/>
    <cellStyle name="Normal 19 3 7" xfId="11439"/>
    <cellStyle name="Normal 19 3 7 2" xfId="11440"/>
    <cellStyle name="Normal 19 3 7 3" xfId="11441"/>
    <cellStyle name="Normal 19 3 8" xfId="11442"/>
    <cellStyle name="Normal 19 3 8 2" xfId="11443"/>
    <cellStyle name="Normal 19 3 8 3" xfId="11444"/>
    <cellStyle name="Normal 19 3 9" xfId="11445"/>
    <cellStyle name="Normal 19 3 9 2" xfId="11446"/>
    <cellStyle name="Normal 19 3 9 3" xfId="11447"/>
    <cellStyle name="Normal 19 4" xfId="11448"/>
    <cellStyle name="Normal 19 4 10" xfId="11449"/>
    <cellStyle name="Normal 19 4 10 2" xfId="11450"/>
    <cellStyle name="Normal 19 4 10 3" xfId="11451"/>
    <cellStyle name="Normal 19 4 11" xfId="11452"/>
    <cellStyle name="Normal 19 4 11 2" xfId="11453"/>
    <cellStyle name="Normal 19 4 11 3" xfId="11454"/>
    <cellStyle name="Normal 19 4 12" xfId="11455"/>
    <cellStyle name="Normal 19 4 12 2" xfId="11456"/>
    <cellStyle name="Normal 19 4 12 3" xfId="11457"/>
    <cellStyle name="Normal 19 4 13" xfId="11458"/>
    <cellStyle name="Normal 19 4 14" xfId="11459"/>
    <cellStyle name="Normal 19 4 2" xfId="11460"/>
    <cellStyle name="Normal 19 4 2 2" xfId="11461"/>
    <cellStyle name="Normal 19 4 2 3" xfId="11462"/>
    <cellStyle name="Normal 19 4 3" xfId="11463"/>
    <cellStyle name="Normal 19 4 3 2" xfId="11464"/>
    <cellStyle name="Normal 19 4 3 3" xfId="11465"/>
    <cellStyle name="Normal 19 4 4" xfId="11466"/>
    <cellStyle name="Normal 19 4 4 2" xfId="11467"/>
    <cellStyle name="Normal 19 4 4 3" xfId="11468"/>
    <cellStyle name="Normal 19 4 5" xfId="11469"/>
    <cellStyle name="Normal 19 4 5 2" xfId="11470"/>
    <cellStyle name="Normal 19 4 5 3" xfId="11471"/>
    <cellStyle name="Normal 19 4 6" xfId="11472"/>
    <cellStyle name="Normal 19 4 6 2" xfId="11473"/>
    <cellStyle name="Normal 19 4 6 3" xfId="11474"/>
    <cellStyle name="Normal 19 4 7" xfId="11475"/>
    <cellStyle name="Normal 19 4 7 2" xfId="11476"/>
    <cellStyle name="Normal 19 4 7 3" xfId="11477"/>
    <cellStyle name="Normal 19 4 8" xfId="11478"/>
    <cellStyle name="Normal 19 4 8 2" xfId="11479"/>
    <cellStyle name="Normal 19 4 8 3" xfId="11480"/>
    <cellStyle name="Normal 19 4 9" xfId="11481"/>
    <cellStyle name="Normal 19 4 9 2" xfId="11482"/>
    <cellStyle name="Normal 19 4 9 3" xfId="11483"/>
    <cellStyle name="Normal 19 5" xfId="11484"/>
    <cellStyle name="Normal 19 5 10" xfId="11485"/>
    <cellStyle name="Normal 19 5 10 2" xfId="11486"/>
    <cellStyle name="Normal 19 5 10 3" xfId="11487"/>
    <cellStyle name="Normal 19 5 11" xfId="11488"/>
    <cellStyle name="Normal 19 5 11 2" xfId="11489"/>
    <cellStyle name="Normal 19 5 11 3" xfId="11490"/>
    <cellStyle name="Normal 19 5 12" xfId="11491"/>
    <cellStyle name="Normal 19 5 12 2" xfId="11492"/>
    <cellStyle name="Normal 19 5 12 3" xfId="11493"/>
    <cellStyle name="Normal 19 5 13" xfId="11494"/>
    <cellStyle name="Normal 19 5 14" xfId="11495"/>
    <cellStyle name="Normal 19 5 2" xfId="11496"/>
    <cellStyle name="Normal 19 5 2 2" xfId="11497"/>
    <cellStyle name="Normal 19 5 2 3" xfId="11498"/>
    <cellStyle name="Normal 19 5 3" xfId="11499"/>
    <cellStyle name="Normal 19 5 3 2" xfId="11500"/>
    <cellStyle name="Normal 19 5 3 3" xfId="11501"/>
    <cellStyle name="Normal 19 5 4" xfId="11502"/>
    <cellStyle name="Normal 19 5 4 2" xfId="11503"/>
    <cellStyle name="Normal 19 5 4 3" xfId="11504"/>
    <cellStyle name="Normal 19 5 5" xfId="11505"/>
    <cellStyle name="Normal 19 5 5 2" xfId="11506"/>
    <cellStyle name="Normal 19 5 5 3" xfId="11507"/>
    <cellStyle name="Normal 19 5 6" xfId="11508"/>
    <cellStyle name="Normal 19 5 6 2" xfId="11509"/>
    <cellStyle name="Normal 19 5 6 3" xfId="11510"/>
    <cellStyle name="Normal 19 5 7" xfId="11511"/>
    <cellStyle name="Normal 19 5 7 2" xfId="11512"/>
    <cellStyle name="Normal 19 5 7 3" xfId="11513"/>
    <cellStyle name="Normal 19 5 8" xfId="11514"/>
    <cellStyle name="Normal 19 5 8 2" xfId="11515"/>
    <cellStyle name="Normal 19 5 8 3" xfId="11516"/>
    <cellStyle name="Normal 19 5 9" xfId="11517"/>
    <cellStyle name="Normal 19 5 9 2" xfId="11518"/>
    <cellStyle name="Normal 19 5 9 3" xfId="11519"/>
    <cellStyle name="Normal 19 6" xfId="11520"/>
    <cellStyle name="Normal 19 6 10" xfId="11521"/>
    <cellStyle name="Normal 19 6 10 2" xfId="11522"/>
    <cellStyle name="Normal 19 6 10 3" xfId="11523"/>
    <cellStyle name="Normal 19 6 11" xfId="11524"/>
    <cellStyle name="Normal 19 6 11 2" xfId="11525"/>
    <cellStyle name="Normal 19 6 11 3" xfId="11526"/>
    <cellStyle name="Normal 19 6 12" xfId="11527"/>
    <cellStyle name="Normal 19 6 12 2" xfId="11528"/>
    <cellStyle name="Normal 19 6 12 3" xfId="11529"/>
    <cellStyle name="Normal 19 6 13" xfId="11530"/>
    <cellStyle name="Normal 19 6 14" xfId="11531"/>
    <cellStyle name="Normal 19 6 2" xfId="11532"/>
    <cellStyle name="Normal 19 6 2 2" xfId="11533"/>
    <cellStyle name="Normal 19 6 2 3" xfId="11534"/>
    <cellStyle name="Normal 19 6 3" xfId="11535"/>
    <cellStyle name="Normal 19 6 3 2" xfId="11536"/>
    <cellStyle name="Normal 19 6 3 3" xfId="11537"/>
    <cellStyle name="Normal 19 6 4" xfId="11538"/>
    <cellStyle name="Normal 19 6 4 2" xfId="11539"/>
    <cellStyle name="Normal 19 6 4 3" xfId="11540"/>
    <cellStyle name="Normal 19 6 5" xfId="11541"/>
    <cellStyle name="Normal 19 6 5 2" xfId="11542"/>
    <cellStyle name="Normal 19 6 5 3" xfId="11543"/>
    <cellStyle name="Normal 19 6 6" xfId="11544"/>
    <cellStyle name="Normal 19 6 6 2" xfId="11545"/>
    <cellStyle name="Normal 19 6 6 3" xfId="11546"/>
    <cellStyle name="Normal 19 6 7" xfId="11547"/>
    <cellStyle name="Normal 19 6 7 2" xfId="11548"/>
    <cellStyle name="Normal 19 6 7 3" xfId="11549"/>
    <cellStyle name="Normal 19 6 8" xfId="11550"/>
    <cellStyle name="Normal 19 6 8 2" xfId="11551"/>
    <cellStyle name="Normal 19 6 8 3" xfId="11552"/>
    <cellStyle name="Normal 19 6 9" xfId="11553"/>
    <cellStyle name="Normal 19 6 9 2" xfId="11554"/>
    <cellStyle name="Normal 19 6 9 3" xfId="11555"/>
    <cellStyle name="Normal 19 7" xfId="11556"/>
    <cellStyle name="Normal 19 7 2" xfId="11557"/>
    <cellStyle name="Normal 19 7 3" xfId="11558"/>
    <cellStyle name="Normal 19 8" xfId="11559"/>
    <cellStyle name="Normal 19 8 2" xfId="11560"/>
    <cellStyle name="Normal 19 8 3" xfId="11561"/>
    <cellStyle name="Normal 19 9" xfId="11562"/>
    <cellStyle name="Normal 19 9 2" xfId="11563"/>
    <cellStyle name="Normal 19 9 3" xfId="11564"/>
    <cellStyle name="Normal 2 10" xfId="11565"/>
    <cellStyle name="Normal 2 10 10" xfId="11566"/>
    <cellStyle name="Normal 2 10 10 2" xfId="11567"/>
    <cellStyle name="Normal 2 10 11" xfId="11568"/>
    <cellStyle name="Normal 2 10 11 2" xfId="11569"/>
    <cellStyle name="Normal 2 10 12" xfId="11570"/>
    <cellStyle name="Normal 2 10 12 2" xfId="11571"/>
    <cellStyle name="Normal 2 10 13" xfId="11572"/>
    <cellStyle name="Normal 2 10 13 2" xfId="11573"/>
    <cellStyle name="Normal 2 10 14" xfId="11574"/>
    <cellStyle name="Normal 2 10 14 2" xfId="11575"/>
    <cellStyle name="Normal 2 10 15" xfId="11576"/>
    <cellStyle name="Normal 2 10 15 2" xfId="11577"/>
    <cellStyle name="Normal 2 10 16" xfId="11578"/>
    <cellStyle name="Normal 2 10 2" xfId="11579"/>
    <cellStyle name="Normal 2 10 2 2" xfId="11580"/>
    <cellStyle name="Normal 2 10 3" xfId="11581"/>
    <cellStyle name="Normal 2 10 3 2" xfId="11582"/>
    <cellStyle name="Normal 2 10 4" xfId="11583"/>
    <cellStyle name="Normal 2 10 4 2" xfId="11584"/>
    <cellStyle name="Normal 2 10 5" xfId="11585"/>
    <cellStyle name="Normal 2 10 5 2" xfId="11586"/>
    <cellStyle name="Normal 2 10 6" xfId="11587"/>
    <cellStyle name="Normal 2 10 6 2" xfId="11588"/>
    <cellStyle name="Normal 2 10 7" xfId="11589"/>
    <cellStyle name="Normal 2 10 7 2" xfId="11590"/>
    <cellStyle name="Normal 2 10 8" xfId="11591"/>
    <cellStyle name="Normal 2 10 8 2" xfId="11592"/>
    <cellStyle name="Normal 2 10 9" xfId="11593"/>
    <cellStyle name="Normal 2 10 9 2" xfId="11594"/>
    <cellStyle name="Normal 2 11" xfId="11595"/>
    <cellStyle name="Normal 2 11 10" xfId="11596"/>
    <cellStyle name="Normal 2 11 10 2" xfId="11597"/>
    <cellStyle name="Normal 2 11 11" xfId="11598"/>
    <cellStyle name="Normal 2 11 11 2" xfId="11599"/>
    <cellStyle name="Normal 2 11 12" xfId="11600"/>
    <cellStyle name="Normal 2 11 12 2" xfId="11601"/>
    <cellStyle name="Normal 2 11 13" xfId="11602"/>
    <cellStyle name="Normal 2 11 13 2" xfId="11603"/>
    <cellStyle name="Normal 2 11 14" xfId="11604"/>
    <cellStyle name="Normal 2 11 2" xfId="11605"/>
    <cellStyle name="Normal 2 11 2 2" xfId="11606"/>
    <cellStyle name="Normal 2 11 3" xfId="11607"/>
    <cellStyle name="Normal 2 11 3 2" xfId="11608"/>
    <cellStyle name="Normal 2 11 4" xfId="11609"/>
    <cellStyle name="Normal 2 11 4 2" xfId="11610"/>
    <cellStyle name="Normal 2 11 5" xfId="11611"/>
    <cellStyle name="Normal 2 11 5 2" xfId="11612"/>
    <cellStyle name="Normal 2 11 6" xfId="11613"/>
    <cellStyle name="Normal 2 11 6 2" xfId="11614"/>
    <cellStyle name="Normal 2 11 7" xfId="11615"/>
    <cellStyle name="Normal 2 11 7 2" xfId="11616"/>
    <cellStyle name="Normal 2 11 8" xfId="11617"/>
    <cellStyle name="Normal 2 11 8 2" xfId="11618"/>
    <cellStyle name="Normal 2 11 9" xfId="11619"/>
    <cellStyle name="Normal 2 11 9 2" xfId="11620"/>
    <cellStyle name="Normal 2 12" xfId="11621"/>
    <cellStyle name="Normal 2 12 2" xfId="11622"/>
    <cellStyle name="Normal 2 13" xfId="11623"/>
    <cellStyle name="Normal 2 13 2" xfId="11624"/>
    <cellStyle name="Normal 2 14" xfId="11625"/>
    <cellStyle name="Normal 2 14 2" xfId="11626"/>
    <cellStyle name="Normal 2 15" xfId="11627"/>
    <cellStyle name="Normal 2 15 2" xfId="11628"/>
    <cellStyle name="Normal 2 16" xfId="11629"/>
    <cellStyle name="Normal 2 16 2" xfId="11630"/>
    <cellStyle name="Normal 2 17" xfId="11631"/>
    <cellStyle name="Normal 2 17 2" xfId="11632"/>
    <cellStyle name="Normal 2 18" xfId="11633"/>
    <cellStyle name="Normal 2 18 2" xfId="11634"/>
    <cellStyle name="Normal 2 19" xfId="11635"/>
    <cellStyle name="Normal 2 19 2" xfId="11636"/>
    <cellStyle name="Normal 2 2" xfId="11637"/>
    <cellStyle name="Normal 2 2 10" xfId="11638"/>
    <cellStyle name="Normal 2 2 10 2" xfId="11639"/>
    <cellStyle name="Normal 2 2 11" xfId="11640"/>
    <cellStyle name="Normal 2 2 11 2" xfId="11641"/>
    <cellStyle name="Normal 2 2 12" xfId="11642"/>
    <cellStyle name="Normal 2 2 12 2" xfId="11643"/>
    <cellStyle name="Normal 2 2 13" xfId="11644"/>
    <cellStyle name="Normal 2 2 13 2" xfId="11645"/>
    <cellStyle name="Normal 2 2 14" xfId="11646"/>
    <cellStyle name="Normal 2 2 14 2" xfId="11647"/>
    <cellStyle name="Normal 2 2 15" xfId="11648"/>
    <cellStyle name="Normal 2 2 2" xfId="11649"/>
    <cellStyle name="Normal 2 2 2 10" xfId="11650"/>
    <cellStyle name="Normal 2 2 2 10 2" xfId="11651"/>
    <cellStyle name="Normal 2 2 2 11" xfId="11652"/>
    <cellStyle name="Normal 2 2 2 11 2" xfId="11653"/>
    <cellStyle name="Normal 2 2 2 12" xfId="11654"/>
    <cellStyle name="Normal 2 2 2 12 2" xfId="11655"/>
    <cellStyle name="Normal 2 2 2 13" xfId="11656"/>
    <cellStyle name="Normal 2 2 2 2" xfId="11657"/>
    <cellStyle name="Normal 2 2 2 2 2" xfId="11658"/>
    <cellStyle name="Normal 2 2 2 3" xfId="11659"/>
    <cellStyle name="Normal 2 2 2 3 2" xfId="11660"/>
    <cellStyle name="Normal 2 2 2 4" xfId="11661"/>
    <cellStyle name="Normal 2 2 2 4 2" xfId="11662"/>
    <cellStyle name="Normal 2 2 2 5" xfId="11663"/>
    <cellStyle name="Normal 2 2 2 5 2" xfId="11664"/>
    <cellStyle name="Normal 2 2 2 6" xfId="11665"/>
    <cellStyle name="Normal 2 2 2 6 2" xfId="11666"/>
    <cellStyle name="Normal 2 2 2 7" xfId="11667"/>
    <cellStyle name="Normal 2 2 2 7 2" xfId="11668"/>
    <cellStyle name="Normal 2 2 2 8" xfId="11669"/>
    <cellStyle name="Normal 2 2 2 8 2" xfId="11670"/>
    <cellStyle name="Normal 2 2 2 9" xfId="11671"/>
    <cellStyle name="Normal 2 2 2 9 2" xfId="11672"/>
    <cellStyle name="Normal 2 2 3" xfId="11673"/>
    <cellStyle name="Normal 2 2 3 2" xfId="11674"/>
    <cellStyle name="Normal 2 2 4" xfId="11675"/>
    <cellStyle name="Normal 2 2 4 2" xfId="11676"/>
    <cellStyle name="Normal 2 2 5" xfId="11677"/>
    <cellStyle name="Normal 2 2 5 2" xfId="11678"/>
    <cellStyle name="Normal 2 2 6" xfId="11679"/>
    <cellStyle name="Normal 2 2 6 2" xfId="11680"/>
    <cellStyle name="Normal 2 2 7" xfId="11681"/>
    <cellStyle name="Normal 2 2 7 2" xfId="11682"/>
    <cellStyle name="Normal 2 2 8" xfId="11683"/>
    <cellStyle name="Normal 2 2 8 2" xfId="11684"/>
    <cellStyle name="Normal 2 2 9" xfId="11685"/>
    <cellStyle name="Normal 2 2 9 2" xfId="11686"/>
    <cellStyle name="Normal 2 20" xfId="11687"/>
    <cellStyle name="Normal 2 20 2" xfId="11688"/>
    <cellStyle name="Normal 2 21" xfId="11689"/>
    <cellStyle name="Normal 2 21 2" xfId="11690"/>
    <cellStyle name="Normal 2 22" xfId="11691"/>
    <cellStyle name="Normal 2 22 2" xfId="11692"/>
    <cellStyle name="Normal 2 23" xfId="11693"/>
    <cellStyle name="Normal 2 23 2" xfId="11694"/>
    <cellStyle name="Normal 2 24" xfId="11695"/>
    <cellStyle name="Normal 2 24 2" xfId="11696"/>
    <cellStyle name="Normal 2 25" xfId="11697"/>
    <cellStyle name="Normal 2 25 2" xfId="11698"/>
    <cellStyle name="Normal 2 26" xfId="11699"/>
    <cellStyle name="Normal 2 26 2" xfId="11700"/>
    <cellStyle name="Normal 2 27" xfId="11701"/>
    <cellStyle name="Normal 2 27 2" xfId="11702"/>
    <cellStyle name="Normal 2 28" xfId="11703"/>
    <cellStyle name="Normal 2 28 2" xfId="11704"/>
    <cellStyle name="Normal 2 29" xfId="11705"/>
    <cellStyle name="Normal 2 29 2" xfId="11706"/>
    <cellStyle name="Normal 2 3" xfId="11707"/>
    <cellStyle name="Normal 2 3 2" xfId="11708"/>
    <cellStyle name="Normal 2 30" xfId="11709"/>
    <cellStyle name="Normal 2 30 2" xfId="11710"/>
    <cellStyle name="Normal 2 31" xfId="11711"/>
    <cellStyle name="Normal 2 31 2" xfId="11712"/>
    <cellStyle name="Normal 2 32" xfId="11713"/>
    <cellStyle name="Normal 2 32 2" xfId="11714"/>
    <cellStyle name="Normal 2 33" xfId="11715"/>
    <cellStyle name="Normal 2 4" xfId="11716"/>
    <cellStyle name="Normal 2 4 2" xfId="11717"/>
    <cellStyle name="Normal 2 5" xfId="11718"/>
    <cellStyle name="Normal 2 5 2" xfId="11719"/>
    <cellStyle name="Normal 2 6" xfId="11720"/>
    <cellStyle name="Normal 2 6 2" xfId="11721"/>
    <cellStyle name="Normal 2 7" xfId="11722"/>
    <cellStyle name="Normal 2 7 2" xfId="11723"/>
    <cellStyle name="Normal 2 8" xfId="11724"/>
    <cellStyle name="Normal 2 8 10" xfId="11725"/>
    <cellStyle name="Normal 2 8 10 2" xfId="11726"/>
    <cellStyle name="Normal 2 8 11" xfId="11727"/>
    <cellStyle name="Normal 2 8 11 2" xfId="11728"/>
    <cellStyle name="Normal 2 8 12" xfId="11729"/>
    <cellStyle name="Normal 2 8 12 2" xfId="11730"/>
    <cellStyle name="Normal 2 8 13" xfId="11731"/>
    <cellStyle name="Normal 2 8 13 2" xfId="11732"/>
    <cellStyle name="Normal 2 8 14" xfId="11733"/>
    <cellStyle name="Normal 2 8 2" xfId="11734"/>
    <cellStyle name="Normal 2 8 2 2" xfId="11735"/>
    <cellStyle name="Normal 2 8 2 2 2" xfId="11736"/>
    <cellStyle name="Normal 2 8 2 3" xfId="11737"/>
    <cellStyle name="Normal 2 8 2 3 2" xfId="11738"/>
    <cellStyle name="Normal 2 8 2 4" xfId="11739"/>
    <cellStyle name="Normal 2 8 2 4 2" xfId="11740"/>
    <cellStyle name="Normal 2 8 2 5" xfId="11741"/>
    <cellStyle name="Normal 2 8 2 5 2" xfId="11742"/>
    <cellStyle name="Normal 2 8 2 6" xfId="11743"/>
    <cellStyle name="Normal 2 8 3" xfId="11744"/>
    <cellStyle name="Normal 2 8 3 2" xfId="11745"/>
    <cellStyle name="Normal 2 8 3 2 2" xfId="11746"/>
    <cellStyle name="Normal 2 8 3 3" xfId="11747"/>
    <cellStyle name="Normal 2 8 3 3 2" xfId="11748"/>
    <cellStyle name="Normal 2 8 3 4" xfId="11749"/>
    <cellStyle name="Normal 2 8 3 4 2" xfId="11750"/>
    <cellStyle name="Normal 2 8 3 5" xfId="11751"/>
    <cellStyle name="Normal 2 8 3 5 2" xfId="11752"/>
    <cellStyle name="Normal 2 8 3 6" xfId="11753"/>
    <cellStyle name="Normal 2 8 4" xfId="11754"/>
    <cellStyle name="Normal 2 8 4 2" xfId="11755"/>
    <cellStyle name="Normal 2 8 4 2 2" xfId="11756"/>
    <cellStyle name="Normal 2 8 4 3" xfId="11757"/>
    <cellStyle name="Normal 2 8 4 3 2" xfId="11758"/>
    <cellStyle name="Normal 2 8 4 4" xfId="11759"/>
    <cellStyle name="Normal 2 8 4 4 2" xfId="11760"/>
    <cellStyle name="Normal 2 8 4 5" xfId="11761"/>
    <cellStyle name="Normal 2 8 4 5 2" xfId="11762"/>
    <cellStyle name="Normal 2 8 4 6" xfId="11763"/>
    <cellStyle name="Normal 2 8 5" xfId="11764"/>
    <cellStyle name="Normal 2 8 5 2" xfId="11765"/>
    <cellStyle name="Normal 2 8 5 2 2" xfId="11766"/>
    <cellStyle name="Normal 2 8 5 3" xfId="11767"/>
    <cellStyle name="Normal 2 8 5 3 2" xfId="11768"/>
    <cellStyle name="Normal 2 8 5 4" xfId="11769"/>
    <cellStyle name="Normal 2 8 5 4 2" xfId="11770"/>
    <cellStyle name="Normal 2 8 5 5" xfId="11771"/>
    <cellStyle name="Normal 2 8 5 5 2" xfId="11772"/>
    <cellStyle name="Normal 2 8 5 6" xfId="11773"/>
    <cellStyle name="Normal 2 8 6" xfId="11774"/>
    <cellStyle name="Normal 2 8 6 2" xfId="11775"/>
    <cellStyle name="Normal 2 8 6 2 2" xfId="11776"/>
    <cellStyle name="Normal 2 8 6 3" xfId="11777"/>
    <cellStyle name="Normal 2 8 6 3 2" xfId="11778"/>
    <cellStyle name="Normal 2 8 6 4" xfId="11779"/>
    <cellStyle name="Normal 2 8 6 4 2" xfId="11780"/>
    <cellStyle name="Normal 2 8 6 5" xfId="11781"/>
    <cellStyle name="Normal 2 8 6 5 2" xfId="11782"/>
    <cellStyle name="Normal 2 8 6 6" xfId="11783"/>
    <cellStyle name="Normal 2 8 7" xfId="11784"/>
    <cellStyle name="Normal 2 8 7 2" xfId="11785"/>
    <cellStyle name="Normal 2 8 7 2 2" xfId="11786"/>
    <cellStyle name="Normal 2 8 7 3" xfId="11787"/>
    <cellStyle name="Normal 2 8 7 3 2" xfId="11788"/>
    <cellStyle name="Normal 2 8 7 4" xfId="11789"/>
    <cellStyle name="Normal 2 8 7 4 2" xfId="11790"/>
    <cellStyle name="Normal 2 8 7 5" xfId="11791"/>
    <cellStyle name="Normal 2 8 7 5 2" xfId="11792"/>
    <cellStyle name="Normal 2 8 7 6" xfId="11793"/>
    <cellStyle name="Normal 2 8 8" xfId="11794"/>
    <cellStyle name="Normal 2 8 8 2" xfId="11795"/>
    <cellStyle name="Normal 2 8 8 2 2" xfId="11796"/>
    <cellStyle name="Normal 2 8 8 3" xfId="11797"/>
    <cellStyle name="Normal 2 8 8 3 2" xfId="11798"/>
    <cellStyle name="Normal 2 8 8 4" xfId="11799"/>
    <cellStyle name="Normal 2 8 8 4 2" xfId="11800"/>
    <cellStyle name="Normal 2 8 8 5" xfId="11801"/>
    <cellStyle name="Normal 2 8 8 5 2" xfId="11802"/>
    <cellStyle name="Normal 2 8 8 6" xfId="11803"/>
    <cellStyle name="Normal 2 8 9" xfId="11804"/>
    <cellStyle name="Normal 2 8 9 2" xfId="11805"/>
    <cellStyle name="Normal 2 9" xfId="11806"/>
    <cellStyle name="Normal 2 9 10" xfId="11807"/>
    <cellStyle name="Normal 2 9 10 2" xfId="11808"/>
    <cellStyle name="Normal 2 9 11" xfId="11809"/>
    <cellStyle name="Normal 2 9 11 2" xfId="11810"/>
    <cellStyle name="Normal 2 9 12" xfId="11811"/>
    <cellStyle name="Normal 2 9 12 2" xfId="11812"/>
    <cellStyle name="Normal 2 9 13" xfId="11813"/>
    <cellStyle name="Normal 2 9 13 2" xfId="11814"/>
    <cellStyle name="Normal 2 9 14" xfId="11815"/>
    <cellStyle name="Normal 2 9 14 2" xfId="11816"/>
    <cellStyle name="Normal 2 9 15" xfId="11817"/>
    <cellStyle name="Normal 2 9 15 2" xfId="11818"/>
    <cellStyle name="Normal 2 9 16" xfId="11819"/>
    <cellStyle name="Normal 2 9 16 2" xfId="11820"/>
    <cellStyle name="Normal 2 9 17" xfId="11821"/>
    <cellStyle name="Normal 2 9 17 2" xfId="11822"/>
    <cellStyle name="Normal 2 9 18" xfId="11823"/>
    <cellStyle name="Normal 2 9 18 2" xfId="11824"/>
    <cellStyle name="Normal 2 9 19" xfId="11825"/>
    <cellStyle name="Normal 2 9 19 2" xfId="11826"/>
    <cellStyle name="Normal 2 9 2" xfId="11827"/>
    <cellStyle name="Normal 2 9 2 2" xfId="11828"/>
    <cellStyle name="Normal 2 9 20" xfId="11829"/>
    <cellStyle name="Normal 2 9 20 2" xfId="11830"/>
    <cellStyle name="Normal 2 9 21" xfId="11831"/>
    <cellStyle name="Normal 2 9 21 2" xfId="11832"/>
    <cellStyle name="Normal 2 9 22" xfId="11833"/>
    <cellStyle name="Normal 2 9 3" xfId="11834"/>
    <cellStyle name="Normal 2 9 3 2" xfId="11835"/>
    <cellStyle name="Normal 2 9 4" xfId="11836"/>
    <cellStyle name="Normal 2 9 4 2" xfId="11837"/>
    <cellStyle name="Normal 2 9 5" xfId="11838"/>
    <cellStyle name="Normal 2 9 5 2" xfId="11839"/>
    <cellStyle name="Normal 2 9 6" xfId="11840"/>
    <cellStyle name="Normal 2 9 6 2" xfId="11841"/>
    <cellStyle name="Normal 2 9 7" xfId="11842"/>
    <cellStyle name="Normal 2 9 7 2" xfId="11843"/>
    <cellStyle name="Normal 2 9 8" xfId="11844"/>
    <cellStyle name="Normal 2 9 8 2" xfId="11845"/>
    <cellStyle name="Normal 2 9 9" xfId="11846"/>
    <cellStyle name="Normal 2 9 9 2" xfId="11847"/>
    <cellStyle name="Normal 20" xfId="11848"/>
    <cellStyle name="Normal 20 10" xfId="11849"/>
    <cellStyle name="Normal 20 10 2" xfId="11850"/>
    <cellStyle name="Normal 20 10 3" xfId="11851"/>
    <cellStyle name="Normal 20 11" xfId="11852"/>
    <cellStyle name="Normal 20 11 2" xfId="11853"/>
    <cellStyle name="Normal 20 11 3" xfId="11854"/>
    <cellStyle name="Normal 20 12" xfId="11855"/>
    <cellStyle name="Normal 20 12 2" xfId="11856"/>
    <cellStyle name="Normal 20 12 3" xfId="11857"/>
    <cellStyle name="Normal 20 13" xfId="11858"/>
    <cellStyle name="Normal 20 13 2" xfId="11859"/>
    <cellStyle name="Normal 20 13 3" xfId="11860"/>
    <cellStyle name="Normal 20 14" xfId="11861"/>
    <cellStyle name="Normal 20 14 2" xfId="11862"/>
    <cellStyle name="Normal 20 14 3" xfId="11863"/>
    <cellStyle name="Normal 20 15" xfId="11864"/>
    <cellStyle name="Normal 20 15 2" xfId="11865"/>
    <cellStyle name="Normal 20 15 3" xfId="11866"/>
    <cellStyle name="Normal 20 16" xfId="11867"/>
    <cellStyle name="Normal 20 16 2" xfId="11868"/>
    <cellStyle name="Normal 20 16 3" xfId="11869"/>
    <cellStyle name="Normal 20 17" xfId="11870"/>
    <cellStyle name="Normal 20 17 2" xfId="11871"/>
    <cellStyle name="Normal 20 17 3" xfId="11872"/>
    <cellStyle name="Normal 20 18" xfId="11873"/>
    <cellStyle name="Normal 20 18 2" xfId="11874"/>
    <cellStyle name="Normal 20 18 3" xfId="11875"/>
    <cellStyle name="Normal 20 19" xfId="11876"/>
    <cellStyle name="Normal 20 19 2" xfId="11877"/>
    <cellStyle name="Normal 20 19 3" xfId="11878"/>
    <cellStyle name="Normal 20 2" xfId="11879"/>
    <cellStyle name="Normal 20 2 10" xfId="11880"/>
    <cellStyle name="Normal 20 2 10 2" xfId="11881"/>
    <cellStyle name="Normal 20 2 10 3" xfId="11882"/>
    <cellStyle name="Normal 20 2 11" xfId="11883"/>
    <cellStyle name="Normal 20 2 11 2" xfId="11884"/>
    <cellStyle name="Normal 20 2 11 3" xfId="11885"/>
    <cellStyle name="Normal 20 2 12" xfId="11886"/>
    <cellStyle name="Normal 20 2 12 2" xfId="11887"/>
    <cellStyle name="Normal 20 2 12 3" xfId="11888"/>
    <cellStyle name="Normal 20 2 13" xfId="11889"/>
    <cellStyle name="Normal 20 2 14" xfId="11890"/>
    <cellStyle name="Normal 20 2 2" xfId="11891"/>
    <cellStyle name="Normal 20 2 2 2" xfId="11892"/>
    <cellStyle name="Normal 20 2 2 3" xfId="11893"/>
    <cellStyle name="Normal 20 2 3" xfId="11894"/>
    <cellStyle name="Normal 20 2 3 2" xfId="11895"/>
    <cellStyle name="Normal 20 2 3 3" xfId="11896"/>
    <cellStyle name="Normal 20 2 4" xfId="11897"/>
    <cellStyle name="Normal 20 2 4 2" xfId="11898"/>
    <cellStyle name="Normal 20 2 4 3" xfId="11899"/>
    <cellStyle name="Normal 20 2 5" xfId="11900"/>
    <cellStyle name="Normal 20 2 5 2" xfId="11901"/>
    <cellStyle name="Normal 20 2 5 3" xfId="11902"/>
    <cellStyle name="Normal 20 2 6" xfId="11903"/>
    <cellStyle name="Normal 20 2 6 2" xfId="11904"/>
    <cellStyle name="Normal 20 2 6 3" xfId="11905"/>
    <cellStyle name="Normal 20 2 7" xfId="11906"/>
    <cellStyle name="Normal 20 2 7 2" xfId="11907"/>
    <cellStyle name="Normal 20 2 7 3" xfId="11908"/>
    <cellStyle name="Normal 20 2 8" xfId="11909"/>
    <cellStyle name="Normal 20 2 8 2" xfId="11910"/>
    <cellStyle name="Normal 20 2 8 3" xfId="11911"/>
    <cellStyle name="Normal 20 2 9" xfId="11912"/>
    <cellStyle name="Normal 20 2 9 2" xfId="11913"/>
    <cellStyle name="Normal 20 2 9 3" xfId="11914"/>
    <cellStyle name="Normal 20 20" xfId="11915"/>
    <cellStyle name="Normal 20 20 2" xfId="11916"/>
    <cellStyle name="Normal 20 20 3" xfId="11917"/>
    <cellStyle name="Normal 20 21" xfId="11918"/>
    <cellStyle name="Normal 20 21 2" xfId="11919"/>
    <cellStyle name="Normal 20 21 3" xfId="11920"/>
    <cellStyle name="Normal 20 22" xfId="11921"/>
    <cellStyle name="Normal 20 22 2" xfId="11922"/>
    <cellStyle name="Normal 20 22 3" xfId="11923"/>
    <cellStyle name="Normal 20 23" xfId="11924"/>
    <cellStyle name="Normal 20 23 2" xfId="11925"/>
    <cellStyle name="Normal 20 23 3" xfId="11926"/>
    <cellStyle name="Normal 20 24" xfId="11927"/>
    <cellStyle name="Normal 20 24 2" xfId="11928"/>
    <cellStyle name="Normal 20 24 3" xfId="11929"/>
    <cellStyle name="Normal 20 25" xfId="11930"/>
    <cellStyle name="Normal 20 25 2" xfId="11931"/>
    <cellStyle name="Normal 20 25 3" xfId="11932"/>
    <cellStyle name="Normal 20 26" xfId="11933"/>
    <cellStyle name="Normal 20 26 2" xfId="11934"/>
    <cellStyle name="Normal 20 26 3" xfId="11935"/>
    <cellStyle name="Normal 20 27" xfId="11936"/>
    <cellStyle name="Normal 20 28" xfId="11937"/>
    <cellStyle name="Normal 20 3" xfId="11938"/>
    <cellStyle name="Normal 20 3 10" xfId="11939"/>
    <cellStyle name="Normal 20 3 10 2" xfId="11940"/>
    <cellStyle name="Normal 20 3 10 3" xfId="11941"/>
    <cellStyle name="Normal 20 3 11" xfId="11942"/>
    <cellStyle name="Normal 20 3 11 2" xfId="11943"/>
    <cellStyle name="Normal 20 3 11 3" xfId="11944"/>
    <cellStyle name="Normal 20 3 12" xfId="11945"/>
    <cellStyle name="Normal 20 3 12 2" xfId="11946"/>
    <cellStyle name="Normal 20 3 12 3" xfId="11947"/>
    <cellStyle name="Normal 20 3 13" xfId="11948"/>
    <cellStyle name="Normal 20 3 14" xfId="11949"/>
    <cellStyle name="Normal 20 3 2" xfId="11950"/>
    <cellStyle name="Normal 20 3 2 2" xfId="11951"/>
    <cellStyle name="Normal 20 3 2 3" xfId="11952"/>
    <cellStyle name="Normal 20 3 3" xfId="11953"/>
    <cellStyle name="Normal 20 3 3 2" xfId="11954"/>
    <cellStyle name="Normal 20 3 3 3" xfId="11955"/>
    <cellStyle name="Normal 20 3 4" xfId="11956"/>
    <cellStyle name="Normal 20 3 4 2" xfId="11957"/>
    <cellStyle name="Normal 20 3 4 3" xfId="11958"/>
    <cellStyle name="Normal 20 3 5" xfId="11959"/>
    <cellStyle name="Normal 20 3 5 2" xfId="11960"/>
    <cellStyle name="Normal 20 3 5 3" xfId="11961"/>
    <cellStyle name="Normal 20 3 6" xfId="11962"/>
    <cellStyle name="Normal 20 3 6 2" xfId="11963"/>
    <cellStyle name="Normal 20 3 6 3" xfId="11964"/>
    <cellStyle name="Normal 20 3 7" xfId="11965"/>
    <cellStyle name="Normal 20 3 7 2" xfId="11966"/>
    <cellStyle name="Normal 20 3 7 3" xfId="11967"/>
    <cellStyle name="Normal 20 3 8" xfId="11968"/>
    <cellStyle name="Normal 20 3 8 2" xfId="11969"/>
    <cellStyle name="Normal 20 3 8 3" xfId="11970"/>
    <cellStyle name="Normal 20 3 9" xfId="11971"/>
    <cellStyle name="Normal 20 3 9 2" xfId="11972"/>
    <cellStyle name="Normal 20 3 9 3" xfId="11973"/>
    <cellStyle name="Normal 20 4" xfId="11974"/>
    <cellStyle name="Normal 20 4 10" xfId="11975"/>
    <cellStyle name="Normal 20 4 10 2" xfId="11976"/>
    <cellStyle name="Normal 20 4 10 3" xfId="11977"/>
    <cellStyle name="Normal 20 4 11" xfId="11978"/>
    <cellStyle name="Normal 20 4 11 2" xfId="11979"/>
    <cellStyle name="Normal 20 4 11 3" xfId="11980"/>
    <cellStyle name="Normal 20 4 12" xfId="11981"/>
    <cellStyle name="Normal 20 4 12 2" xfId="11982"/>
    <cellStyle name="Normal 20 4 12 3" xfId="11983"/>
    <cellStyle name="Normal 20 4 13" xfId="11984"/>
    <cellStyle name="Normal 20 4 14" xfId="11985"/>
    <cellStyle name="Normal 20 4 2" xfId="11986"/>
    <cellStyle name="Normal 20 4 2 2" xfId="11987"/>
    <cellStyle name="Normal 20 4 2 3" xfId="11988"/>
    <cellStyle name="Normal 20 4 3" xfId="11989"/>
    <cellStyle name="Normal 20 4 3 2" xfId="11990"/>
    <cellStyle name="Normal 20 4 3 3" xfId="11991"/>
    <cellStyle name="Normal 20 4 4" xfId="11992"/>
    <cellStyle name="Normal 20 4 4 2" xfId="11993"/>
    <cellStyle name="Normal 20 4 4 3" xfId="11994"/>
    <cellStyle name="Normal 20 4 5" xfId="11995"/>
    <cellStyle name="Normal 20 4 5 2" xfId="11996"/>
    <cellStyle name="Normal 20 4 5 3" xfId="11997"/>
    <cellStyle name="Normal 20 4 6" xfId="11998"/>
    <cellStyle name="Normal 20 4 6 2" xfId="11999"/>
    <cellStyle name="Normal 20 4 6 3" xfId="12000"/>
    <cellStyle name="Normal 20 4 7" xfId="12001"/>
    <cellStyle name="Normal 20 4 7 2" xfId="12002"/>
    <cellStyle name="Normal 20 4 7 3" xfId="12003"/>
    <cellStyle name="Normal 20 4 8" xfId="12004"/>
    <cellStyle name="Normal 20 4 8 2" xfId="12005"/>
    <cellStyle name="Normal 20 4 8 3" xfId="12006"/>
    <cellStyle name="Normal 20 4 9" xfId="12007"/>
    <cellStyle name="Normal 20 4 9 2" xfId="12008"/>
    <cellStyle name="Normal 20 4 9 3" xfId="12009"/>
    <cellStyle name="Normal 20 5" xfId="12010"/>
    <cellStyle name="Normal 20 5 10" xfId="12011"/>
    <cellStyle name="Normal 20 5 10 2" xfId="12012"/>
    <cellStyle name="Normal 20 5 10 3" xfId="12013"/>
    <cellStyle name="Normal 20 5 11" xfId="12014"/>
    <cellStyle name="Normal 20 5 11 2" xfId="12015"/>
    <cellStyle name="Normal 20 5 11 3" xfId="12016"/>
    <cellStyle name="Normal 20 5 12" xfId="12017"/>
    <cellStyle name="Normal 20 5 12 2" xfId="12018"/>
    <cellStyle name="Normal 20 5 12 3" xfId="12019"/>
    <cellStyle name="Normal 20 5 13" xfId="12020"/>
    <cellStyle name="Normal 20 5 14" xfId="12021"/>
    <cellStyle name="Normal 20 5 2" xfId="12022"/>
    <cellStyle name="Normal 20 5 2 2" xfId="12023"/>
    <cellStyle name="Normal 20 5 2 3" xfId="12024"/>
    <cellStyle name="Normal 20 5 3" xfId="12025"/>
    <cellStyle name="Normal 20 5 3 2" xfId="12026"/>
    <cellStyle name="Normal 20 5 3 3" xfId="12027"/>
    <cellStyle name="Normal 20 5 4" xfId="12028"/>
    <cellStyle name="Normal 20 5 4 2" xfId="12029"/>
    <cellStyle name="Normal 20 5 4 3" xfId="12030"/>
    <cellStyle name="Normal 20 5 5" xfId="12031"/>
    <cellStyle name="Normal 20 5 5 2" xfId="12032"/>
    <cellStyle name="Normal 20 5 5 3" xfId="12033"/>
    <cellStyle name="Normal 20 5 6" xfId="12034"/>
    <cellStyle name="Normal 20 5 6 2" xfId="12035"/>
    <cellStyle name="Normal 20 5 6 3" xfId="12036"/>
    <cellStyle name="Normal 20 5 7" xfId="12037"/>
    <cellStyle name="Normal 20 5 7 2" xfId="12038"/>
    <cellStyle name="Normal 20 5 7 3" xfId="12039"/>
    <cellStyle name="Normal 20 5 8" xfId="12040"/>
    <cellStyle name="Normal 20 5 8 2" xfId="12041"/>
    <cellStyle name="Normal 20 5 8 3" xfId="12042"/>
    <cellStyle name="Normal 20 5 9" xfId="12043"/>
    <cellStyle name="Normal 20 5 9 2" xfId="12044"/>
    <cellStyle name="Normal 20 5 9 3" xfId="12045"/>
    <cellStyle name="Normal 20 6" xfId="12046"/>
    <cellStyle name="Normal 20 6 10" xfId="12047"/>
    <cellStyle name="Normal 20 6 10 2" xfId="12048"/>
    <cellStyle name="Normal 20 6 10 3" xfId="12049"/>
    <cellStyle name="Normal 20 6 11" xfId="12050"/>
    <cellStyle name="Normal 20 6 11 2" xfId="12051"/>
    <cellStyle name="Normal 20 6 11 3" xfId="12052"/>
    <cellStyle name="Normal 20 6 12" xfId="12053"/>
    <cellStyle name="Normal 20 6 12 2" xfId="12054"/>
    <cellStyle name="Normal 20 6 12 3" xfId="12055"/>
    <cellStyle name="Normal 20 6 13" xfId="12056"/>
    <cellStyle name="Normal 20 6 14" xfId="12057"/>
    <cellStyle name="Normal 20 6 2" xfId="12058"/>
    <cellStyle name="Normal 20 6 2 2" xfId="12059"/>
    <cellStyle name="Normal 20 6 2 3" xfId="12060"/>
    <cellStyle name="Normal 20 6 3" xfId="12061"/>
    <cellStyle name="Normal 20 6 3 2" xfId="12062"/>
    <cellStyle name="Normal 20 6 3 3" xfId="12063"/>
    <cellStyle name="Normal 20 6 4" xfId="12064"/>
    <cellStyle name="Normal 20 6 4 2" xfId="12065"/>
    <cellStyle name="Normal 20 6 4 3" xfId="12066"/>
    <cellStyle name="Normal 20 6 5" xfId="12067"/>
    <cellStyle name="Normal 20 6 5 2" xfId="12068"/>
    <cellStyle name="Normal 20 6 5 3" xfId="12069"/>
    <cellStyle name="Normal 20 6 6" xfId="12070"/>
    <cellStyle name="Normal 20 6 6 2" xfId="12071"/>
    <cellStyle name="Normal 20 6 6 3" xfId="12072"/>
    <cellStyle name="Normal 20 6 7" xfId="12073"/>
    <cellStyle name="Normal 20 6 7 2" xfId="12074"/>
    <cellStyle name="Normal 20 6 7 3" xfId="12075"/>
    <cellStyle name="Normal 20 6 8" xfId="12076"/>
    <cellStyle name="Normal 20 6 8 2" xfId="12077"/>
    <cellStyle name="Normal 20 6 8 3" xfId="12078"/>
    <cellStyle name="Normal 20 6 9" xfId="12079"/>
    <cellStyle name="Normal 20 6 9 2" xfId="12080"/>
    <cellStyle name="Normal 20 6 9 3" xfId="12081"/>
    <cellStyle name="Normal 20 7" xfId="12082"/>
    <cellStyle name="Normal 20 7 2" xfId="12083"/>
    <cellStyle name="Normal 20 7 3" xfId="12084"/>
    <cellStyle name="Normal 20 8" xfId="12085"/>
    <cellStyle name="Normal 20 8 2" xfId="12086"/>
    <cellStyle name="Normal 20 8 3" xfId="12087"/>
    <cellStyle name="Normal 20 9" xfId="12088"/>
    <cellStyle name="Normal 20 9 2" xfId="12089"/>
    <cellStyle name="Normal 20 9 3" xfId="12090"/>
    <cellStyle name="Normal 21" xfId="12091"/>
    <cellStyle name="Normal 21 10" xfId="12092"/>
    <cellStyle name="Normal 21 10 2" xfId="12093"/>
    <cellStyle name="Normal 21 10 3" xfId="12094"/>
    <cellStyle name="Normal 21 11" xfId="12095"/>
    <cellStyle name="Normal 21 11 2" xfId="12096"/>
    <cellStyle name="Normal 21 11 3" xfId="12097"/>
    <cellStyle name="Normal 21 12" xfId="12098"/>
    <cellStyle name="Normal 21 12 2" xfId="12099"/>
    <cellStyle name="Normal 21 12 3" xfId="12100"/>
    <cellStyle name="Normal 21 13" xfId="12101"/>
    <cellStyle name="Normal 21 13 2" xfId="12102"/>
    <cellStyle name="Normal 21 13 3" xfId="12103"/>
    <cellStyle name="Normal 21 14" xfId="12104"/>
    <cellStyle name="Normal 21 14 2" xfId="12105"/>
    <cellStyle name="Normal 21 14 3" xfId="12106"/>
    <cellStyle name="Normal 21 15" xfId="12107"/>
    <cellStyle name="Normal 21 15 2" xfId="12108"/>
    <cellStyle name="Normal 21 15 3" xfId="12109"/>
    <cellStyle name="Normal 21 16" xfId="12110"/>
    <cellStyle name="Normal 21 16 2" xfId="12111"/>
    <cellStyle name="Normal 21 16 3" xfId="12112"/>
    <cellStyle name="Normal 21 17" xfId="12113"/>
    <cellStyle name="Normal 21 17 2" xfId="12114"/>
    <cellStyle name="Normal 21 17 3" xfId="12115"/>
    <cellStyle name="Normal 21 18" xfId="12116"/>
    <cellStyle name="Normal 21 18 2" xfId="12117"/>
    <cellStyle name="Normal 21 18 3" xfId="12118"/>
    <cellStyle name="Normal 21 19" xfId="12119"/>
    <cellStyle name="Normal 21 19 2" xfId="12120"/>
    <cellStyle name="Normal 21 19 3" xfId="12121"/>
    <cellStyle name="Normal 21 2" xfId="12122"/>
    <cellStyle name="Normal 21 2 10" xfId="12123"/>
    <cellStyle name="Normal 21 2 10 2" xfId="12124"/>
    <cellStyle name="Normal 21 2 10 3" xfId="12125"/>
    <cellStyle name="Normal 21 2 11" xfId="12126"/>
    <cellStyle name="Normal 21 2 11 2" xfId="12127"/>
    <cellStyle name="Normal 21 2 11 3" xfId="12128"/>
    <cellStyle name="Normal 21 2 12" xfId="12129"/>
    <cellStyle name="Normal 21 2 12 2" xfId="12130"/>
    <cellStyle name="Normal 21 2 12 3" xfId="12131"/>
    <cellStyle name="Normal 21 2 13" xfId="12132"/>
    <cellStyle name="Normal 21 2 14" xfId="12133"/>
    <cellStyle name="Normal 21 2 2" xfId="12134"/>
    <cellStyle name="Normal 21 2 2 2" xfId="12135"/>
    <cellStyle name="Normal 21 2 2 3" xfId="12136"/>
    <cellStyle name="Normal 21 2 3" xfId="12137"/>
    <cellStyle name="Normal 21 2 3 2" xfId="12138"/>
    <cellStyle name="Normal 21 2 3 3" xfId="12139"/>
    <cellStyle name="Normal 21 2 4" xfId="12140"/>
    <cellStyle name="Normal 21 2 4 2" xfId="12141"/>
    <cellStyle name="Normal 21 2 4 3" xfId="12142"/>
    <cellStyle name="Normal 21 2 5" xfId="12143"/>
    <cellStyle name="Normal 21 2 5 2" xfId="12144"/>
    <cellStyle name="Normal 21 2 5 3" xfId="12145"/>
    <cellStyle name="Normal 21 2 6" xfId="12146"/>
    <cellStyle name="Normal 21 2 6 2" xfId="12147"/>
    <cellStyle name="Normal 21 2 6 3" xfId="12148"/>
    <cellStyle name="Normal 21 2 7" xfId="12149"/>
    <cellStyle name="Normal 21 2 7 2" xfId="12150"/>
    <cellStyle name="Normal 21 2 7 3" xfId="12151"/>
    <cellStyle name="Normal 21 2 8" xfId="12152"/>
    <cellStyle name="Normal 21 2 8 2" xfId="12153"/>
    <cellStyle name="Normal 21 2 8 3" xfId="12154"/>
    <cellStyle name="Normal 21 2 9" xfId="12155"/>
    <cellStyle name="Normal 21 2 9 2" xfId="12156"/>
    <cellStyle name="Normal 21 2 9 3" xfId="12157"/>
    <cellStyle name="Normal 21 20" xfId="12158"/>
    <cellStyle name="Normal 21 20 2" xfId="12159"/>
    <cellStyle name="Normal 21 20 3" xfId="12160"/>
    <cellStyle name="Normal 21 21" xfId="12161"/>
    <cellStyle name="Normal 21 21 2" xfId="12162"/>
    <cellStyle name="Normal 21 21 3" xfId="12163"/>
    <cellStyle name="Normal 21 22" xfId="12164"/>
    <cellStyle name="Normal 21 22 2" xfId="12165"/>
    <cellStyle name="Normal 21 22 3" xfId="12166"/>
    <cellStyle name="Normal 21 23" xfId="12167"/>
    <cellStyle name="Normal 21 23 2" xfId="12168"/>
    <cellStyle name="Normal 21 23 3" xfId="12169"/>
    <cellStyle name="Normal 21 24" xfId="12170"/>
    <cellStyle name="Normal 21 24 2" xfId="12171"/>
    <cellStyle name="Normal 21 24 3" xfId="12172"/>
    <cellStyle name="Normal 21 25" xfId="12173"/>
    <cellStyle name="Normal 21 25 2" xfId="12174"/>
    <cellStyle name="Normal 21 25 3" xfId="12175"/>
    <cellStyle name="Normal 21 26" xfId="12176"/>
    <cellStyle name="Normal 21 26 2" xfId="12177"/>
    <cellStyle name="Normal 21 26 3" xfId="12178"/>
    <cellStyle name="Normal 21 27" xfId="12179"/>
    <cellStyle name="Normal 21 28" xfId="12180"/>
    <cellStyle name="Normal 21 3" xfId="12181"/>
    <cellStyle name="Normal 21 3 10" xfId="12182"/>
    <cellStyle name="Normal 21 3 10 2" xfId="12183"/>
    <cellStyle name="Normal 21 3 10 3" xfId="12184"/>
    <cellStyle name="Normal 21 3 11" xfId="12185"/>
    <cellStyle name="Normal 21 3 11 2" xfId="12186"/>
    <cellStyle name="Normal 21 3 11 3" xfId="12187"/>
    <cellStyle name="Normal 21 3 12" xfId="12188"/>
    <cellStyle name="Normal 21 3 12 2" xfId="12189"/>
    <cellStyle name="Normal 21 3 12 3" xfId="12190"/>
    <cellStyle name="Normal 21 3 13" xfId="12191"/>
    <cellStyle name="Normal 21 3 14" xfId="12192"/>
    <cellStyle name="Normal 21 3 2" xfId="12193"/>
    <cellStyle name="Normal 21 3 2 2" xfId="12194"/>
    <cellStyle name="Normal 21 3 2 3" xfId="12195"/>
    <cellStyle name="Normal 21 3 3" xfId="12196"/>
    <cellStyle name="Normal 21 3 3 2" xfId="12197"/>
    <cellStyle name="Normal 21 3 3 3" xfId="12198"/>
    <cellStyle name="Normal 21 3 4" xfId="12199"/>
    <cellStyle name="Normal 21 3 4 2" xfId="12200"/>
    <cellStyle name="Normal 21 3 4 3" xfId="12201"/>
    <cellStyle name="Normal 21 3 5" xfId="12202"/>
    <cellStyle name="Normal 21 3 5 2" xfId="12203"/>
    <cellStyle name="Normal 21 3 5 3" xfId="12204"/>
    <cellStyle name="Normal 21 3 6" xfId="12205"/>
    <cellStyle name="Normal 21 3 6 2" xfId="12206"/>
    <cellStyle name="Normal 21 3 6 3" xfId="12207"/>
    <cellStyle name="Normal 21 3 7" xfId="12208"/>
    <cellStyle name="Normal 21 3 7 2" xfId="12209"/>
    <cellStyle name="Normal 21 3 7 3" xfId="12210"/>
    <cellStyle name="Normal 21 3 8" xfId="12211"/>
    <cellStyle name="Normal 21 3 8 2" xfId="12212"/>
    <cellStyle name="Normal 21 3 8 3" xfId="12213"/>
    <cellStyle name="Normal 21 3 9" xfId="12214"/>
    <cellStyle name="Normal 21 3 9 2" xfId="12215"/>
    <cellStyle name="Normal 21 3 9 3" xfId="12216"/>
    <cellStyle name="Normal 21 4" xfId="12217"/>
    <cellStyle name="Normal 21 4 10" xfId="12218"/>
    <cellStyle name="Normal 21 4 10 2" xfId="12219"/>
    <cellStyle name="Normal 21 4 10 3" xfId="12220"/>
    <cellStyle name="Normal 21 4 11" xfId="12221"/>
    <cellStyle name="Normal 21 4 11 2" xfId="12222"/>
    <cellStyle name="Normal 21 4 11 3" xfId="12223"/>
    <cellStyle name="Normal 21 4 12" xfId="12224"/>
    <cellStyle name="Normal 21 4 12 2" xfId="12225"/>
    <cellStyle name="Normal 21 4 12 3" xfId="12226"/>
    <cellStyle name="Normal 21 4 13" xfId="12227"/>
    <cellStyle name="Normal 21 4 14" xfId="12228"/>
    <cellStyle name="Normal 21 4 2" xfId="12229"/>
    <cellStyle name="Normal 21 4 2 2" xfId="12230"/>
    <cellStyle name="Normal 21 4 2 3" xfId="12231"/>
    <cellStyle name="Normal 21 4 3" xfId="12232"/>
    <cellStyle name="Normal 21 4 3 2" xfId="12233"/>
    <cellStyle name="Normal 21 4 3 3" xfId="12234"/>
    <cellStyle name="Normal 21 4 4" xfId="12235"/>
    <cellStyle name="Normal 21 4 4 2" xfId="12236"/>
    <cellStyle name="Normal 21 4 4 3" xfId="12237"/>
    <cellStyle name="Normal 21 4 5" xfId="12238"/>
    <cellStyle name="Normal 21 4 5 2" xfId="12239"/>
    <cellStyle name="Normal 21 4 5 3" xfId="12240"/>
    <cellStyle name="Normal 21 4 6" xfId="12241"/>
    <cellStyle name="Normal 21 4 6 2" xfId="12242"/>
    <cellStyle name="Normal 21 4 6 3" xfId="12243"/>
    <cellStyle name="Normal 21 4 7" xfId="12244"/>
    <cellStyle name="Normal 21 4 7 2" xfId="12245"/>
    <cellStyle name="Normal 21 4 7 3" xfId="12246"/>
    <cellStyle name="Normal 21 4 8" xfId="12247"/>
    <cellStyle name="Normal 21 4 8 2" xfId="12248"/>
    <cellStyle name="Normal 21 4 8 3" xfId="12249"/>
    <cellStyle name="Normal 21 4 9" xfId="12250"/>
    <cellStyle name="Normal 21 4 9 2" xfId="12251"/>
    <cellStyle name="Normal 21 4 9 3" xfId="12252"/>
    <cellStyle name="Normal 21 5" xfId="12253"/>
    <cellStyle name="Normal 21 5 10" xfId="12254"/>
    <cellStyle name="Normal 21 5 10 2" xfId="12255"/>
    <cellStyle name="Normal 21 5 10 3" xfId="12256"/>
    <cellStyle name="Normal 21 5 11" xfId="12257"/>
    <cellStyle name="Normal 21 5 11 2" xfId="12258"/>
    <cellStyle name="Normal 21 5 11 3" xfId="12259"/>
    <cellStyle name="Normal 21 5 12" xfId="12260"/>
    <cellStyle name="Normal 21 5 12 2" xfId="12261"/>
    <cellStyle name="Normal 21 5 12 3" xfId="12262"/>
    <cellStyle name="Normal 21 5 13" xfId="12263"/>
    <cellStyle name="Normal 21 5 14" xfId="12264"/>
    <cellStyle name="Normal 21 5 2" xfId="12265"/>
    <cellStyle name="Normal 21 5 2 2" xfId="12266"/>
    <cellStyle name="Normal 21 5 2 3" xfId="12267"/>
    <cellStyle name="Normal 21 5 3" xfId="12268"/>
    <cellStyle name="Normal 21 5 3 2" xfId="12269"/>
    <cellStyle name="Normal 21 5 3 3" xfId="12270"/>
    <cellStyle name="Normal 21 5 4" xfId="12271"/>
    <cellStyle name="Normal 21 5 4 2" xfId="12272"/>
    <cellStyle name="Normal 21 5 4 3" xfId="12273"/>
    <cellStyle name="Normal 21 5 5" xfId="12274"/>
    <cellStyle name="Normal 21 5 5 2" xfId="12275"/>
    <cellStyle name="Normal 21 5 5 3" xfId="12276"/>
    <cellStyle name="Normal 21 5 6" xfId="12277"/>
    <cellStyle name="Normal 21 5 6 2" xfId="12278"/>
    <cellStyle name="Normal 21 5 6 3" xfId="12279"/>
    <cellStyle name="Normal 21 5 7" xfId="12280"/>
    <cellStyle name="Normal 21 5 7 2" xfId="12281"/>
    <cellStyle name="Normal 21 5 7 3" xfId="12282"/>
    <cellStyle name="Normal 21 5 8" xfId="12283"/>
    <cellStyle name="Normal 21 5 8 2" xfId="12284"/>
    <cellStyle name="Normal 21 5 8 3" xfId="12285"/>
    <cellStyle name="Normal 21 5 9" xfId="12286"/>
    <cellStyle name="Normal 21 5 9 2" xfId="12287"/>
    <cellStyle name="Normal 21 5 9 3" xfId="12288"/>
    <cellStyle name="Normal 21 6" xfId="12289"/>
    <cellStyle name="Normal 21 6 10" xfId="12290"/>
    <cellStyle name="Normal 21 6 10 2" xfId="12291"/>
    <cellStyle name="Normal 21 6 10 3" xfId="12292"/>
    <cellStyle name="Normal 21 6 11" xfId="12293"/>
    <cellStyle name="Normal 21 6 11 2" xfId="12294"/>
    <cellStyle name="Normal 21 6 11 3" xfId="12295"/>
    <cellStyle name="Normal 21 6 12" xfId="12296"/>
    <cellStyle name="Normal 21 6 12 2" xfId="12297"/>
    <cellStyle name="Normal 21 6 12 3" xfId="12298"/>
    <cellStyle name="Normal 21 6 13" xfId="12299"/>
    <cellStyle name="Normal 21 6 14" xfId="12300"/>
    <cellStyle name="Normal 21 6 2" xfId="12301"/>
    <cellStyle name="Normal 21 6 2 2" xfId="12302"/>
    <cellStyle name="Normal 21 6 2 3" xfId="12303"/>
    <cellStyle name="Normal 21 6 3" xfId="12304"/>
    <cellStyle name="Normal 21 6 3 2" xfId="12305"/>
    <cellStyle name="Normal 21 6 3 3" xfId="12306"/>
    <cellStyle name="Normal 21 6 4" xfId="12307"/>
    <cellStyle name="Normal 21 6 4 2" xfId="12308"/>
    <cellStyle name="Normal 21 6 4 3" xfId="12309"/>
    <cellStyle name="Normal 21 6 5" xfId="12310"/>
    <cellStyle name="Normal 21 6 5 2" xfId="12311"/>
    <cellStyle name="Normal 21 6 5 3" xfId="12312"/>
    <cellStyle name="Normal 21 6 6" xfId="12313"/>
    <cellStyle name="Normal 21 6 6 2" xfId="12314"/>
    <cellStyle name="Normal 21 6 6 3" xfId="12315"/>
    <cellStyle name="Normal 21 6 7" xfId="12316"/>
    <cellStyle name="Normal 21 6 7 2" xfId="12317"/>
    <cellStyle name="Normal 21 6 7 3" xfId="12318"/>
    <cellStyle name="Normal 21 6 8" xfId="12319"/>
    <cellStyle name="Normal 21 6 8 2" xfId="12320"/>
    <cellStyle name="Normal 21 6 8 3" xfId="12321"/>
    <cellStyle name="Normal 21 6 9" xfId="12322"/>
    <cellStyle name="Normal 21 6 9 2" xfId="12323"/>
    <cellStyle name="Normal 21 6 9 3" xfId="12324"/>
    <cellStyle name="Normal 21 7" xfId="12325"/>
    <cellStyle name="Normal 21 7 2" xfId="12326"/>
    <cellStyle name="Normal 21 7 3" xfId="12327"/>
    <cellStyle name="Normal 21 8" xfId="12328"/>
    <cellStyle name="Normal 21 8 2" xfId="12329"/>
    <cellStyle name="Normal 21 8 3" xfId="12330"/>
    <cellStyle name="Normal 21 9" xfId="12331"/>
    <cellStyle name="Normal 21 9 2" xfId="12332"/>
    <cellStyle name="Normal 21 9 3" xfId="12333"/>
    <cellStyle name="Normal 22" xfId="12334"/>
    <cellStyle name="Normal 22 10" xfId="12335"/>
    <cellStyle name="Normal 22 10 2" xfId="12336"/>
    <cellStyle name="Normal 22 10 3" xfId="12337"/>
    <cellStyle name="Normal 22 11" xfId="12338"/>
    <cellStyle name="Normal 22 11 2" xfId="12339"/>
    <cellStyle name="Normal 22 11 3" xfId="12340"/>
    <cellStyle name="Normal 22 12" xfId="12341"/>
    <cellStyle name="Normal 22 12 2" xfId="12342"/>
    <cellStyle name="Normal 22 12 3" xfId="12343"/>
    <cellStyle name="Normal 22 13" xfId="12344"/>
    <cellStyle name="Normal 22 13 2" xfId="12345"/>
    <cellStyle name="Normal 22 13 3" xfId="12346"/>
    <cellStyle name="Normal 22 14" xfId="12347"/>
    <cellStyle name="Normal 22 14 2" xfId="12348"/>
    <cellStyle name="Normal 22 14 3" xfId="12349"/>
    <cellStyle name="Normal 22 15" xfId="12350"/>
    <cellStyle name="Normal 22 15 2" xfId="12351"/>
    <cellStyle name="Normal 22 15 3" xfId="12352"/>
    <cellStyle name="Normal 22 16" xfId="12353"/>
    <cellStyle name="Normal 22 16 2" xfId="12354"/>
    <cellStyle name="Normal 22 16 3" xfId="12355"/>
    <cellStyle name="Normal 22 17" xfId="12356"/>
    <cellStyle name="Normal 22 17 2" xfId="12357"/>
    <cellStyle name="Normal 22 17 3" xfId="12358"/>
    <cellStyle name="Normal 22 18" xfId="12359"/>
    <cellStyle name="Normal 22 18 2" xfId="12360"/>
    <cellStyle name="Normal 22 18 3" xfId="12361"/>
    <cellStyle name="Normal 22 19" xfId="12362"/>
    <cellStyle name="Normal 22 19 2" xfId="12363"/>
    <cellStyle name="Normal 22 19 3" xfId="12364"/>
    <cellStyle name="Normal 22 2" xfId="12365"/>
    <cellStyle name="Normal 22 2 2" xfId="12366"/>
    <cellStyle name="Normal 22 2 3" xfId="12367"/>
    <cellStyle name="Normal 22 20" xfId="12368"/>
    <cellStyle name="Normal 22 20 2" xfId="12369"/>
    <cellStyle name="Normal 22 20 3" xfId="12370"/>
    <cellStyle name="Normal 22 21" xfId="12371"/>
    <cellStyle name="Normal 22 21 2" xfId="12372"/>
    <cellStyle name="Normal 22 21 3" xfId="12373"/>
    <cellStyle name="Normal 22 22" xfId="12374"/>
    <cellStyle name="Normal 22 23" xfId="12375"/>
    <cellStyle name="Normal 22 3" xfId="12376"/>
    <cellStyle name="Normal 22 3 2" xfId="12377"/>
    <cellStyle name="Normal 22 3 3" xfId="12378"/>
    <cellStyle name="Normal 22 4" xfId="12379"/>
    <cellStyle name="Normal 22 4 2" xfId="12380"/>
    <cellStyle name="Normal 22 4 3" xfId="12381"/>
    <cellStyle name="Normal 22 5" xfId="12382"/>
    <cellStyle name="Normal 22 5 2" xfId="12383"/>
    <cellStyle name="Normal 22 5 3" xfId="12384"/>
    <cellStyle name="Normal 22 6" xfId="12385"/>
    <cellStyle name="Normal 22 6 2" xfId="12386"/>
    <cellStyle name="Normal 22 6 3" xfId="12387"/>
    <cellStyle name="Normal 22 7" xfId="12388"/>
    <cellStyle name="Normal 22 7 2" xfId="12389"/>
    <cellStyle name="Normal 22 7 3" xfId="12390"/>
    <cellStyle name="Normal 22 8" xfId="12391"/>
    <cellStyle name="Normal 22 8 2" xfId="12392"/>
    <cellStyle name="Normal 22 8 3" xfId="12393"/>
    <cellStyle name="Normal 22 9" xfId="12394"/>
    <cellStyle name="Normal 22 9 2" xfId="12395"/>
    <cellStyle name="Normal 22 9 3" xfId="12396"/>
    <cellStyle name="Normal 23" xfId="12397"/>
    <cellStyle name="Normal 23 10" xfId="12398"/>
    <cellStyle name="Normal 23 10 2" xfId="12399"/>
    <cellStyle name="Normal 23 10 3" xfId="12400"/>
    <cellStyle name="Normal 23 11" xfId="12401"/>
    <cellStyle name="Normal 23 11 2" xfId="12402"/>
    <cellStyle name="Normal 23 11 3" xfId="12403"/>
    <cellStyle name="Normal 23 12" xfId="12404"/>
    <cellStyle name="Normal 23 12 2" xfId="12405"/>
    <cellStyle name="Normal 23 12 3" xfId="12406"/>
    <cellStyle name="Normal 23 13" xfId="12407"/>
    <cellStyle name="Normal 23 14" xfId="12408"/>
    <cellStyle name="Normal 23 2" xfId="12409"/>
    <cellStyle name="Normal 23 2 2" xfId="12410"/>
    <cellStyle name="Normal 23 2 3" xfId="12411"/>
    <cellStyle name="Normal 23 3" xfId="12412"/>
    <cellStyle name="Normal 23 3 2" xfId="12413"/>
    <cellStyle name="Normal 23 3 3" xfId="12414"/>
    <cellStyle name="Normal 23 4" xfId="12415"/>
    <cellStyle name="Normal 23 4 2" xfId="12416"/>
    <cellStyle name="Normal 23 4 3" xfId="12417"/>
    <cellStyle name="Normal 23 5" xfId="12418"/>
    <cellStyle name="Normal 23 5 2" xfId="12419"/>
    <cellStyle name="Normal 23 5 3" xfId="12420"/>
    <cellStyle name="Normal 23 6" xfId="12421"/>
    <cellStyle name="Normal 23 6 2" xfId="12422"/>
    <cellStyle name="Normal 23 6 3" xfId="12423"/>
    <cellStyle name="Normal 23 7" xfId="12424"/>
    <cellStyle name="Normal 23 7 2" xfId="12425"/>
    <cellStyle name="Normal 23 7 3" xfId="12426"/>
    <cellStyle name="Normal 23 8" xfId="12427"/>
    <cellStyle name="Normal 23 8 2" xfId="12428"/>
    <cellStyle name="Normal 23 8 3" xfId="12429"/>
    <cellStyle name="Normal 23 9" xfId="12430"/>
    <cellStyle name="Normal 23 9 2" xfId="12431"/>
    <cellStyle name="Normal 23 9 3" xfId="12432"/>
    <cellStyle name="Normal 24" xfId="12433"/>
    <cellStyle name="Normal 24 10" xfId="12434"/>
    <cellStyle name="Normal 24 10 2" xfId="12435"/>
    <cellStyle name="Normal 24 10 3" xfId="12436"/>
    <cellStyle name="Normal 24 11" xfId="12437"/>
    <cellStyle name="Normal 24 11 2" xfId="12438"/>
    <cellStyle name="Normal 24 11 3" xfId="12439"/>
    <cellStyle name="Normal 24 12" xfId="12440"/>
    <cellStyle name="Normal 24 12 2" xfId="12441"/>
    <cellStyle name="Normal 24 12 3" xfId="12442"/>
    <cellStyle name="Normal 24 13" xfId="12443"/>
    <cellStyle name="Normal 24 14" xfId="12444"/>
    <cellStyle name="Normal 24 2" xfId="12445"/>
    <cellStyle name="Normal 24 2 2" xfId="12446"/>
    <cellStyle name="Normal 24 2 3" xfId="12447"/>
    <cellStyle name="Normal 24 3" xfId="12448"/>
    <cellStyle name="Normal 24 3 2" xfId="12449"/>
    <cellStyle name="Normal 24 3 3" xfId="12450"/>
    <cellStyle name="Normal 24 4" xfId="12451"/>
    <cellStyle name="Normal 24 4 2" xfId="12452"/>
    <cellStyle name="Normal 24 4 3" xfId="12453"/>
    <cellStyle name="Normal 24 5" xfId="12454"/>
    <cellStyle name="Normal 24 5 2" xfId="12455"/>
    <cellStyle name="Normal 24 5 3" xfId="12456"/>
    <cellStyle name="Normal 24 6" xfId="12457"/>
    <cellStyle name="Normal 24 6 2" xfId="12458"/>
    <cellStyle name="Normal 24 6 3" xfId="12459"/>
    <cellStyle name="Normal 24 7" xfId="12460"/>
    <cellStyle name="Normal 24 7 2" xfId="12461"/>
    <cellStyle name="Normal 24 7 3" xfId="12462"/>
    <cellStyle name="Normal 24 8" xfId="12463"/>
    <cellStyle name="Normal 24 8 2" xfId="12464"/>
    <cellStyle name="Normal 24 8 3" xfId="12465"/>
    <cellStyle name="Normal 24 9" xfId="12466"/>
    <cellStyle name="Normal 24 9 2" xfId="12467"/>
    <cellStyle name="Normal 24 9 3" xfId="12468"/>
    <cellStyle name="Normal 25" xfId="12469"/>
    <cellStyle name="Normal 25 10" xfId="12470"/>
    <cellStyle name="Normal 25 10 2" xfId="12471"/>
    <cellStyle name="Normal 25 10 3" xfId="12472"/>
    <cellStyle name="Normal 25 11" xfId="12473"/>
    <cellStyle name="Normal 25 11 2" xfId="12474"/>
    <cellStyle name="Normal 25 11 3" xfId="12475"/>
    <cellStyle name="Normal 25 12" xfId="12476"/>
    <cellStyle name="Normal 25 12 2" xfId="12477"/>
    <cellStyle name="Normal 25 12 3" xfId="12478"/>
    <cellStyle name="Normal 25 13" xfId="12479"/>
    <cellStyle name="Normal 25 14" xfId="12480"/>
    <cellStyle name="Normal 25 2" xfId="12481"/>
    <cellStyle name="Normal 25 2 2" xfId="12482"/>
    <cellStyle name="Normal 25 2 3" xfId="12483"/>
    <cellStyle name="Normal 25 3" xfId="12484"/>
    <cellStyle name="Normal 25 3 2" xfId="12485"/>
    <cellStyle name="Normal 25 3 3" xfId="12486"/>
    <cellStyle name="Normal 25 4" xfId="12487"/>
    <cellStyle name="Normal 25 4 2" xfId="12488"/>
    <cellStyle name="Normal 25 4 3" xfId="12489"/>
    <cellStyle name="Normal 25 5" xfId="12490"/>
    <cellStyle name="Normal 25 5 2" xfId="12491"/>
    <cellStyle name="Normal 25 5 3" xfId="12492"/>
    <cellStyle name="Normal 25 6" xfId="12493"/>
    <cellStyle name="Normal 25 6 2" xfId="12494"/>
    <cellStyle name="Normal 25 6 3" xfId="12495"/>
    <cellStyle name="Normal 25 7" xfId="12496"/>
    <cellStyle name="Normal 25 7 2" xfId="12497"/>
    <cellStyle name="Normal 25 7 3" xfId="12498"/>
    <cellStyle name="Normal 25 8" xfId="12499"/>
    <cellStyle name="Normal 25 8 2" xfId="12500"/>
    <cellStyle name="Normal 25 8 3" xfId="12501"/>
    <cellStyle name="Normal 25 9" xfId="12502"/>
    <cellStyle name="Normal 25 9 2" xfId="12503"/>
    <cellStyle name="Normal 25 9 3" xfId="12504"/>
    <cellStyle name="Normal 26" xfId="12505"/>
    <cellStyle name="Normal 26 10" xfId="12506"/>
    <cellStyle name="Normal 26 10 2" xfId="12507"/>
    <cellStyle name="Normal 26 10 3" xfId="12508"/>
    <cellStyle name="Normal 26 11" xfId="12509"/>
    <cellStyle name="Normal 26 11 2" xfId="12510"/>
    <cellStyle name="Normal 26 11 3" xfId="12511"/>
    <cellStyle name="Normal 26 12" xfId="12512"/>
    <cellStyle name="Normal 26 12 2" xfId="12513"/>
    <cellStyle name="Normal 26 12 3" xfId="12514"/>
    <cellStyle name="Normal 26 13" xfId="12515"/>
    <cellStyle name="Normal 26 13 2" xfId="12516"/>
    <cellStyle name="Normal 26 13 3" xfId="12517"/>
    <cellStyle name="Normal 26 14" xfId="12518"/>
    <cellStyle name="Normal 26 14 2" xfId="12519"/>
    <cellStyle name="Normal 26 14 3" xfId="12520"/>
    <cellStyle name="Normal 26 15" xfId="12521"/>
    <cellStyle name="Normal 26 15 2" xfId="12522"/>
    <cellStyle name="Normal 26 15 3" xfId="12523"/>
    <cellStyle name="Normal 26 16" xfId="12524"/>
    <cellStyle name="Normal 26 16 2" xfId="12525"/>
    <cellStyle name="Normal 26 16 3" xfId="12526"/>
    <cellStyle name="Normal 26 17" xfId="12527"/>
    <cellStyle name="Normal 26 17 2" xfId="12528"/>
    <cellStyle name="Normal 26 17 3" xfId="12529"/>
    <cellStyle name="Normal 26 18" xfId="12530"/>
    <cellStyle name="Normal 26 18 2" xfId="12531"/>
    <cellStyle name="Normal 26 18 3" xfId="12532"/>
    <cellStyle name="Normal 26 19" xfId="12533"/>
    <cellStyle name="Normal 26 19 2" xfId="12534"/>
    <cellStyle name="Normal 26 19 3" xfId="12535"/>
    <cellStyle name="Normal 26 2" xfId="12536"/>
    <cellStyle name="Normal 26 2 2" xfId="12537"/>
    <cellStyle name="Normal 26 2 3" xfId="12538"/>
    <cellStyle name="Normal 26 20" xfId="12539"/>
    <cellStyle name="Normal 26 20 2" xfId="12540"/>
    <cellStyle name="Normal 26 20 3" xfId="12541"/>
    <cellStyle name="Normal 26 21" xfId="12542"/>
    <cellStyle name="Normal 26 21 2" xfId="12543"/>
    <cellStyle name="Normal 26 21 3" xfId="12544"/>
    <cellStyle name="Normal 26 22" xfId="12545"/>
    <cellStyle name="Normal 26 23" xfId="12546"/>
    <cellStyle name="Normal 26 3" xfId="12547"/>
    <cellStyle name="Normal 26 3 2" xfId="12548"/>
    <cellStyle name="Normal 26 3 3" xfId="12549"/>
    <cellStyle name="Normal 26 4" xfId="12550"/>
    <cellStyle name="Normal 26 4 2" xfId="12551"/>
    <cellStyle name="Normal 26 4 3" xfId="12552"/>
    <cellStyle name="Normal 26 5" xfId="12553"/>
    <cellStyle name="Normal 26 5 2" xfId="12554"/>
    <cellStyle name="Normal 26 5 3" xfId="12555"/>
    <cellStyle name="Normal 26 6" xfId="12556"/>
    <cellStyle name="Normal 26 6 2" xfId="12557"/>
    <cellStyle name="Normal 26 6 3" xfId="12558"/>
    <cellStyle name="Normal 26 7" xfId="12559"/>
    <cellStyle name="Normal 26 7 2" xfId="12560"/>
    <cellStyle name="Normal 26 7 3" xfId="12561"/>
    <cellStyle name="Normal 26 8" xfId="12562"/>
    <cellStyle name="Normal 26 8 2" xfId="12563"/>
    <cellStyle name="Normal 26 8 3" xfId="12564"/>
    <cellStyle name="Normal 26 9" xfId="12565"/>
    <cellStyle name="Normal 26 9 2" xfId="12566"/>
    <cellStyle name="Normal 26 9 3" xfId="12567"/>
    <cellStyle name="Normal 27" xfId="12568"/>
    <cellStyle name="Normal 27 10" xfId="12569"/>
    <cellStyle name="Normal 27 10 2" xfId="12570"/>
    <cellStyle name="Normal 27 10 3" xfId="12571"/>
    <cellStyle name="Normal 27 11" xfId="12572"/>
    <cellStyle name="Normal 27 11 2" xfId="12573"/>
    <cellStyle name="Normal 27 11 3" xfId="12574"/>
    <cellStyle name="Normal 27 12" xfId="12575"/>
    <cellStyle name="Normal 27 12 2" xfId="12576"/>
    <cellStyle name="Normal 27 12 3" xfId="12577"/>
    <cellStyle name="Normal 27 13" xfId="12578"/>
    <cellStyle name="Normal 27 13 2" xfId="12579"/>
    <cellStyle name="Normal 27 13 3" xfId="12580"/>
    <cellStyle name="Normal 27 14" xfId="12581"/>
    <cellStyle name="Normal 27 14 2" xfId="12582"/>
    <cellStyle name="Normal 27 14 3" xfId="12583"/>
    <cellStyle name="Normal 27 15" xfId="12584"/>
    <cellStyle name="Normal 27 15 2" xfId="12585"/>
    <cellStyle name="Normal 27 15 3" xfId="12586"/>
    <cellStyle name="Normal 27 16" xfId="12587"/>
    <cellStyle name="Normal 27 16 2" xfId="12588"/>
    <cellStyle name="Normal 27 16 3" xfId="12589"/>
    <cellStyle name="Normal 27 17" xfId="12590"/>
    <cellStyle name="Normal 27 17 2" xfId="12591"/>
    <cellStyle name="Normal 27 17 3" xfId="12592"/>
    <cellStyle name="Normal 27 18" xfId="12593"/>
    <cellStyle name="Normal 27 18 2" xfId="12594"/>
    <cellStyle name="Normal 27 18 3" xfId="12595"/>
    <cellStyle name="Normal 27 19" xfId="12596"/>
    <cellStyle name="Normal 27 19 2" xfId="12597"/>
    <cellStyle name="Normal 27 19 3" xfId="12598"/>
    <cellStyle name="Normal 27 2" xfId="12599"/>
    <cellStyle name="Normal 27 2 2" xfId="12600"/>
    <cellStyle name="Normal 27 2 3" xfId="12601"/>
    <cellStyle name="Normal 27 20" xfId="12602"/>
    <cellStyle name="Normal 27 20 2" xfId="12603"/>
    <cellStyle name="Normal 27 20 3" xfId="12604"/>
    <cellStyle name="Normal 27 21" xfId="12605"/>
    <cellStyle name="Normal 27 21 2" xfId="12606"/>
    <cellStyle name="Normal 27 21 3" xfId="12607"/>
    <cellStyle name="Normal 27 22" xfId="12608"/>
    <cellStyle name="Normal 27 23" xfId="12609"/>
    <cellStyle name="Normal 27 3" xfId="12610"/>
    <cellStyle name="Normal 27 3 2" xfId="12611"/>
    <cellStyle name="Normal 27 3 3" xfId="12612"/>
    <cellStyle name="Normal 27 4" xfId="12613"/>
    <cellStyle name="Normal 27 4 2" xfId="12614"/>
    <cellStyle name="Normal 27 4 3" xfId="12615"/>
    <cellStyle name="Normal 27 5" xfId="12616"/>
    <cellStyle name="Normal 27 5 2" xfId="12617"/>
    <cellStyle name="Normal 27 5 3" xfId="12618"/>
    <cellStyle name="Normal 27 6" xfId="12619"/>
    <cellStyle name="Normal 27 6 2" xfId="12620"/>
    <cellStyle name="Normal 27 6 3" xfId="12621"/>
    <cellStyle name="Normal 27 7" xfId="12622"/>
    <cellStyle name="Normal 27 7 2" xfId="12623"/>
    <cellStyle name="Normal 27 7 3" xfId="12624"/>
    <cellStyle name="Normal 27 8" xfId="12625"/>
    <cellStyle name="Normal 27 8 2" xfId="12626"/>
    <cellStyle name="Normal 27 8 3" xfId="12627"/>
    <cellStyle name="Normal 27 9" xfId="12628"/>
    <cellStyle name="Normal 27 9 2" xfId="12629"/>
    <cellStyle name="Normal 27 9 3" xfId="12630"/>
    <cellStyle name="Normal 28" xfId="12631"/>
    <cellStyle name="Normal 28 10" xfId="12632"/>
    <cellStyle name="Normal 28 10 2" xfId="12633"/>
    <cellStyle name="Normal 28 10 3" xfId="12634"/>
    <cellStyle name="Normal 28 11" xfId="12635"/>
    <cellStyle name="Normal 28 11 2" xfId="12636"/>
    <cellStyle name="Normal 28 11 3" xfId="12637"/>
    <cellStyle name="Normal 28 12" xfId="12638"/>
    <cellStyle name="Normal 28 12 2" xfId="12639"/>
    <cellStyle name="Normal 28 12 3" xfId="12640"/>
    <cellStyle name="Normal 28 13" xfId="12641"/>
    <cellStyle name="Normal 28 13 2" xfId="12642"/>
    <cellStyle name="Normal 28 13 3" xfId="12643"/>
    <cellStyle name="Normal 28 14" xfId="12644"/>
    <cellStyle name="Normal 28 14 2" xfId="12645"/>
    <cellStyle name="Normal 28 14 3" xfId="12646"/>
    <cellStyle name="Normal 28 15" xfId="12647"/>
    <cellStyle name="Normal 28 15 2" xfId="12648"/>
    <cellStyle name="Normal 28 15 3" xfId="12649"/>
    <cellStyle name="Normal 28 16" xfId="12650"/>
    <cellStyle name="Normal 28 16 2" xfId="12651"/>
    <cellStyle name="Normal 28 16 3" xfId="12652"/>
    <cellStyle name="Normal 28 17" xfId="12653"/>
    <cellStyle name="Normal 28 17 2" xfId="12654"/>
    <cellStyle name="Normal 28 17 3" xfId="12655"/>
    <cellStyle name="Normal 28 18" xfId="12656"/>
    <cellStyle name="Normal 28 18 2" xfId="12657"/>
    <cellStyle name="Normal 28 18 3" xfId="12658"/>
    <cellStyle name="Normal 28 19" xfId="12659"/>
    <cellStyle name="Normal 28 19 2" xfId="12660"/>
    <cellStyle name="Normal 28 19 3" xfId="12661"/>
    <cellStyle name="Normal 28 2" xfId="12662"/>
    <cellStyle name="Normal 28 2 2" xfId="12663"/>
    <cellStyle name="Normal 28 2 3" xfId="12664"/>
    <cellStyle name="Normal 28 20" xfId="12665"/>
    <cellStyle name="Normal 28 20 2" xfId="12666"/>
    <cellStyle name="Normal 28 20 3" xfId="12667"/>
    <cellStyle name="Normal 28 21" xfId="12668"/>
    <cellStyle name="Normal 28 21 2" xfId="12669"/>
    <cellStyle name="Normal 28 21 3" xfId="12670"/>
    <cellStyle name="Normal 28 22" xfId="12671"/>
    <cellStyle name="Normal 28 23" xfId="12672"/>
    <cellStyle name="Normal 28 3" xfId="12673"/>
    <cellStyle name="Normal 28 3 2" xfId="12674"/>
    <cellStyle name="Normal 28 3 3" xfId="12675"/>
    <cellStyle name="Normal 28 4" xfId="12676"/>
    <cellStyle name="Normal 28 4 2" xfId="12677"/>
    <cellStyle name="Normal 28 4 3" xfId="12678"/>
    <cellStyle name="Normal 28 5" xfId="12679"/>
    <cellStyle name="Normal 28 5 2" xfId="12680"/>
    <cellStyle name="Normal 28 5 3" xfId="12681"/>
    <cellStyle name="Normal 28 6" xfId="12682"/>
    <cellStyle name="Normal 28 6 2" xfId="12683"/>
    <cellStyle name="Normal 28 6 3" xfId="12684"/>
    <cellStyle name="Normal 28 7" xfId="12685"/>
    <cellStyle name="Normal 28 7 2" xfId="12686"/>
    <cellStyle name="Normal 28 7 3" xfId="12687"/>
    <cellStyle name="Normal 28 8" xfId="12688"/>
    <cellStyle name="Normal 28 8 2" xfId="12689"/>
    <cellStyle name="Normal 28 8 3" xfId="12690"/>
    <cellStyle name="Normal 28 9" xfId="12691"/>
    <cellStyle name="Normal 28 9 2" xfId="12692"/>
    <cellStyle name="Normal 28 9 3" xfId="12693"/>
    <cellStyle name="Normal 29" xfId="12694"/>
    <cellStyle name="Normal 29 10" xfId="12695"/>
    <cellStyle name="Normal 29 10 2" xfId="12696"/>
    <cellStyle name="Normal 29 10 3" xfId="12697"/>
    <cellStyle name="Normal 29 11" xfId="12698"/>
    <cellStyle name="Normal 29 11 2" xfId="12699"/>
    <cellStyle name="Normal 29 12" xfId="12700"/>
    <cellStyle name="Normal 29 12 2" xfId="12701"/>
    <cellStyle name="Normal 29 13" xfId="12702"/>
    <cellStyle name="Normal 29 13 2" xfId="12703"/>
    <cellStyle name="Normal 29 14" xfId="12704"/>
    <cellStyle name="Normal 29 14 2" xfId="12705"/>
    <cellStyle name="Normal 29 14 3" xfId="12706"/>
    <cellStyle name="Normal 29 15" xfId="12707"/>
    <cellStyle name="Normal 29 15 2" xfId="12708"/>
    <cellStyle name="Normal 29 15 3" xfId="12709"/>
    <cellStyle name="Normal 29 16" xfId="12710"/>
    <cellStyle name="Normal 29 16 2" xfId="12711"/>
    <cellStyle name="Normal 29 16 3" xfId="12712"/>
    <cellStyle name="Normal 29 17" xfId="12713"/>
    <cellStyle name="Normal 29 17 2" xfId="12714"/>
    <cellStyle name="Normal 29 17 3" xfId="12715"/>
    <cellStyle name="Normal 29 18" xfId="12716"/>
    <cellStyle name="Normal 29 18 2" xfId="12717"/>
    <cellStyle name="Normal 29 18 3" xfId="12718"/>
    <cellStyle name="Normal 29 19" xfId="12719"/>
    <cellStyle name="Normal 29 19 2" xfId="12720"/>
    <cellStyle name="Normal 29 19 3" xfId="12721"/>
    <cellStyle name="Normal 29 2" xfId="12722"/>
    <cellStyle name="Normal 29 2 2" xfId="12723"/>
    <cellStyle name="Normal 29 2 2 2" xfId="12724"/>
    <cellStyle name="Normal 29 2 2 3" xfId="12725"/>
    <cellStyle name="Normal 29 2 3" xfId="12726"/>
    <cellStyle name="Normal 29 2 3 2" xfId="12727"/>
    <cellStyle name="Normal 29 2 3 3" xfId="12728"/>
    <cellStyle name="Normal 29 2 4" xfId="12729"/>
    <cellStyle name="Normal 29 2 4 2" xfId="12730"/>
    <cellStyle name="Normal 29 2 4 3" xfId="12731"/>
    <cellStyle name="Normal 29 2 5" xfId="12732"/>
    <cellStyle name="Normal 29 2 5 2" xfId="12733"/>
    <cellStyle name="Normal 29 2 5 3" xfId="12734"/>
    <cellStyle name="Normal 29 2 6" xfId="12735"/>
    <cellStyle name="Normal 29 20" xfId="12736"/>
    <cellStyle name="Normal 29 20 2" xfId="12737"/>
    <cellStyle name="Normal 29 20 3" xfId="12738"/>
    <cellStyle name="Normal 29 21" xfId="12739"/>
    <cellStyle name="Normal 29 21 2" xfId="12740"/>
    <cellStyle name="Normal 29 21 3" xfId="12741"/>
    <cellStyle name="Normal 29 22" xfId="12742"/>
    <cellStyle name="Normal 29 22 2" xfId="12743"/>
    <cellStyle name="Normal 29 22 3" xfId="12744"/>
    <cellStyle name="Normal 29 23" xfId="12745"/>
    <cellStyle name="Normal 29 23 2" xfId="12746"/>
    <cellStyle name="Normal 29 23 3" xfId="12747"/>
    <cellStyle name="Normal 29 24" xfId="12748"/>
    <cellStyle name="Normal 29 25" xfId="12749"/>
    <cellStyle name="Normal 29 3" xfId="12750"/>
    <cellStyle name="Normal 29 3 2" xfId="12751"/>
    <cellStyle name="Normal 29 3 2 2" xfId="12752"/>
    <cellStyle name="Normal 29 3 2 3" xfId="12753"/>
    <cellStyle name="Normal 29 3 3" xfId="12754"/>
    <cellStyle name="Normal 29 3 3 2" xfId="12755"/>
    <cellStyle name="Normal 29 3 3 3" xfId="12756"/>
    <cellStyle name="Normal 29 3 4" xfId="12757"/>
    <cellStyle name="Normal 29 3 4 2" xfId="12758"/>
    <cellStyle name="Normal 29 3 4 3" xfId="12759"/>
    <cellStyle name="Normal 29 3 5" xfId="12760"/>
    <cellStyle name="Normal 29 3 5 2" xfId="12761"/>
    <cellStyle name="Normal 29 3 5 3" xfId="12762"/>
    <cellStyle name="Normal 29 3 6" xfId="12763"/>
    <cellStyle name="Normal 29 4" xfId="12764"/>
    <cellStyle name="Normal 29 4 2" xfId="12765"/>
    <cellStyle name="Normal 29 4 2 2" xfId="12766"/>
    <cellStyle name="Normal 29 4 2 3" xfId="12767"/>
    <cellStyle name="Normal 29 4 3" xfId="12768"/>
    <cellStyle name="Normal 29 4 3 2" xfId="12769"/>
    <cellStyle name="Normal 29 4 3 3" xfId="12770"/>
    <cellStyle name="Normal 29 4 4" xfId="12771"/>
    <cellStyle name="Normal 29 4 4 2" xfId="12772"/>
    <cellStyle name="Normal 29 4 4 3" xfId="12773"/>
    <cellStyle name="Normal 29 4 5" xfId="12774"/>
    <cellStyle name="Normal 29 4 5 2" xfId="12775"/>
    <cellStyle name="Normal 29 4 5 3" xfId="12776"/>
    <cellStyle name="Normal 29 4 6" xfId="12777"/>
    <cellStyle name="Normal 29 5" xfId="12778"/>
    <cellStyle name="Normal 29 5 2" xfId="12779"/>
    <cellStyle name="Normal 29 5 2 2" xfId="12780"/>
    <cellStyle name="Normal 29 5 2 3" xfId="12781"/>
    <cellStyle name="Normal 29 5 3" xfId="12782"/>
    <cellStyle name="Normal 29 5 3 2" xfId="12783"/>
    <cellStyle name="Normal 29 5 3 3" xfId="12784"/>
    <cellStyle name="Normal 29 5 4" xfId="12785"/>
    <cellStyle name="Normal 29 5 4 2" xfId="12786"/>
    <cellStyle name="Normal 29 5 4 3" xfId="12787"/>
    <cellStyle name="Normal 29 5 5" xfId="12788"/>
    <cellStyle name="Normal 29 5 5 2" xfId="12789"/>
    <cellStyle name="Normal 29 5 5 3" xfId="12790"/>
    <cellStyle name="Normal 29 5 6" xfId="12791"/>
    <cellStyle name="Normal 29 6" xfId="12792"/>
    <cellStyle name="Normal 29 6 2" xfId="12793"/>
    <cellStyle name="Normal 29 6 2 2" xfId="12794"/>
    <cellStyle name="Normal 29 6 2 3" xfId="12795"/>
    <cellStyle name="Normal 29 6 3" xfId="12796"/>
    <cellStyle name="Normal 29 6 3 2" xfId="12797"/>
    <cellStyle name="Normal 29 6 3 3" xfId="12798"/>
    <cellStyle name="Normal 29 6 4" xfId="12799"/>
    <cellStyle name="Normal 29 6 4 2" xfId="12800"/>
    <cellStyle name="Normal 29 6 4 3" xfId="12801"/>
    <cellStyle name="Normal 29 6 5" xfId="12802"/>
    <cellStyle name="Normal 29 6 5 2" xfId="12803"/>
    <cellStyle name="Normal 29 6 5 3" xfId="12804"/>
    <cellStyle name="Normal 29 6 6" xfId="12805"/>
    <cellStyle name="Normal 29 7" xfId="12806"/>
    <cellStyle name="Normal 29 7 2" xfId="12807"/>
    <cellStyle name="Normal 29 7 2 2" xfId="12808"/>
    <cellStyle name="Normal 29 7 2 3" xfId="12809"/>
    <cellStyle name="Normal 29 7 3" xfId="12810"/>
    <cellStyle name="Normal 29 7 3 2" xfId="12811"/>
    <cellStyle name="Normal 29 7 3 3" xfId="12812"/>
    <cellStyle name="Normal 29 7 4" xfId="12813"/>
    <cellStyle name="Normal 29 7 4 2" xfId="12814"/>
    <cellStyle name="Normal 29 7 4 3" xfId="12815"/>
    <cellStyle name="Normal 29 7 5" xfId="12816"/>
    <cellStyle name="Normal 29 7 5 2" xfId="12817"/>
    <cellStyle name="Normal 29 7 5 3" xfId="12818"/>
    <cellStyle name="Normal 29 7 6" xfId="12819"/>
    <cellStyle name="Normal 29 8" xfId="12820"/>
    <cellStyle name="Normal 29 8 2" xfId="12821"/>
    <cellStyle name="Normal 29 8 2 2" xfId="12822"/>
    <cellStyle name="Normal 29 8 2 3" xfId="12823"/>
    <cellStyle name="Normal 29 8 3" xfId="12824"/>
    <cellStyle name="Normal 29 8 3 2" xfId="12825"/>
    <cellStyle name="Normal 29 8 3 3" xfId="12826"/>
    <cellStyle name="Normal 29 8 4" xfId="12827"/>
    <cellStyle name="Normal 29 8 4 2" xfId="12828"/>
    <cellStyle name="Normal 29 8 4 3" xfId="12829"/>
    <cellStyle name="Normal 29 8 5" xfId="12830"/>
    <cellStyle name="Normal 29 8 5 2" xfId="12831"/>
    <cellStyle name="Normal 29 8 5 3" xfId="12832"/>
    <cellStyle name="Normal 29 8 6" xfId="12833"/>
    <cellStyle name="Normal 29 9" xfId="12834"/>
    <cellStyle name="Normal 29 9 2" xfId="12835"/>
    <cellStyle name="Normal 29 9 3" xfId="12836"/>
    <cellStyle name="Normal 3" xfId="12837"/>
    <cellStyle name="Normal 3 10" xfId="12838"/>
    <cellStyle name="Normal 3 10 2" xfId="12839"/>
    <cellStyle name="Normal 3 11" xfId="12840"/>
    <cellStyle name="Normal 3 11 2" xfId="12841"/>
    <cellStyle name="Normal 3 12" xfId="12842"/>
    <cellStyle name="Normal 3 12 2" xfId="12843"/>
    <cellStyle name="Normal 3 13" xfId="12844"/>
    <cellStyle name="Normal 3 13 2" xfId="12845"/>
    <cellStyle name="Normal 3 14" xfId="12846"/>
    <cellStyle name="Normal 3 14 2" xfId="12847"/>
    <cellStyle name="Normal 3 15" xfId="12848"/>
    <cellStyle name="Normal 3 15 2" xfId="12849"/>
    <cellStyle name="Normal 3 16" xfId="12850"/>
    <cellStyle name="Normal 3 16 2" xfId="12851"/>
    <cellStyle name="Normal 3 17" xfId="12852"/>
    <cellStyle name="Normal 3 17 2" xfId="12853"/>
    <cellStyle name="Normal 3 18" xfId="12854"/>
    <cellStyle name="Normal 3 18 2" xfId="12855"/>
    <cellStyle name="Normal 3 19" xfId="12856"/>
    <cellStyle name="Normal 3 19 2" xfId="12857"/>
    <cellStyle name="Normal 3 2" xfId="12858"/>
    <cellStyle name="Normal 3 2 2" xfId="12859"/>
    <cellStyle name="Normal 3 20" xfId="12860"/>
    <cellStyle name="Normal 3 20 2" xfId="12861"/>
    <cellStyle name="Normal 3 21" xfId="12862"/>
    <cellStyle name="Normal 3 21 2" xfId="12863"/>
    <cellStyle name="Normal 3 22" xfId="12864"/>
    <cellStyle name="Normal 3 22 2" xfId="12865"/>
    <cellStyle name="Normal 3 23" xfId="12866"/>
    <cellStyle name="Normal 3 23 2" xfId="12867"/>
    <cellStyle name="Normal 3 24" xfId="12868"/>
    <cellStyle name="Normal 3 24 2" xfId="12869"/>
    <cellStyle name="Normal 3 25" xfId="12870"/>
    <cellStyle name="Normal 3 25 2" xfId="12871"/>
    <cellStyle name="Normal 3 25 2 2" xfId="12872"/>
    <cellStyle name="Normal 3 25 3" xfId="12873"/>
    <cellStyle name="Normal 3 25 3 2" xfId="12874"/>
    <cellStyle name="Normal 3 25 4" xfId="12875"/>
    <cellStyle name="Normal 3 25 4 2" xfId="12876"/>
    <cellStyle name="Normal 3 25 5" xfId="12877"/>
    <cellStyle name="Normal 3 25 5 2" xfId="12878"/>
    <cellStyle name="Normal 3 25 6" xfId="12879"/>
    <cellStyle name="Normal 3 25 7" xfId="12880"/>
    <cellStyle name="Normal 3 26" xfId="12881"/>
    <cellStyle name="Normal 3 26 2" xfId="12882"/>
    <cellStyle name="Normal 3 26 2 2" xfId="12883"/>
    <cellStyle name="Normal 3 26 3" xfId="12884"/>
    <cellStyle name="Normal 3 26 3 2" xfId="12885"/>
    <cellStyle name="Normal 3 26 4" xfId="12886"/>
    <cellStyle name="Normal 3 26 4 2" xfId="12887"/>
    <cellStyle name="Normal 3 26 5" xfId="12888"/>
    <cellStyle name="Normal 3 26 5 2" xfId="12889"/>
    <cellStyle name="Normal 3 26 6" xfId="12890"/>
    <cellStyle name="Normal 3 27" xfId="12891"/>
    <cellStyle name="Normal 3 27 2" xfId="12892"/>
    <cellStyle name="Normal 3 27 2 2" xfId="12893"/>
    <cellStyle name="Normal 3 27 3" xfId="12894"/>
    <cellStyle name="Normal 3 27 3 2" xfId="12895"/>
    <cellStyle name="Normal 3 27 4" xfId="12896"/>
    <cellStyle name="Normal 3 27 4 2" xfId="12897"/>
    <cellStyle name="Normal 3 27 5" xfId="12898"/>
    <cellStyle name="Normal 3 27 5 2" xfId="12899"/>
    <cellStyle name="Normal 3 27 6" xfId="12900"/>
    <cellStyle name="Normal 3 28" xfId="12901"/>
    <cellStyle name="Normal 3 28 2" xfId="12902"/>
    <cellStyle name="Normal 3 28 2 2" xfId="12903"/>
    <cellStyle name="Normal 3 28 3" xfId="12904"/>
    <cellStyle name="Normal 3 28 3 2" xfId="12905"/>
    <cellStyle name="Normal 3 28 4" xfId="12906"/>
    <cellStyle name="Normal 3 28 4 2" xfId="12907"/>
    <cellStyle name="Normal 3 28 5" xfId="12908"/>
    <cellStyle name="Normal 3 28 5 2" xfId="12909"/>
    <cellStyle name="Normal 3 28 6" xfId="12910"/>
    <cellStyle name="Normal 3 29" xfId="12911"/>
    <cellStyle name="Normal 3 29 2" xfId="12912"/>
    <cellStyle name="Normal 3 29 2 2" xfId="12913"/>
    <cellStyle name="Normal 3 29 3" xfId="12914"/>
    <cellStyle name="Normal 3 29 3 2" xfId="12915"/>
    <cellStyle name="Normal 3 29 4" xfId="12916"/>
    <cellStyle name="Normal 3 29 4 2" xfId="12917"/>
    <cellStyle name="Normal 3 29 5" xfId="12918"/>
    <cellStyle name="Normal 3 29 5 2" xfId="12919"/>
    <cellStyle name="Normal 3 29 6" xfId="12920"/>
    <cellStyle name="Normal 3 3" xfId="12921"/>
    <cellStyle name="Normal 3 3 2" xfId="12922"/>
    <cellStyle name="Normal 3 30" xfId="12923"/>
    <cellStyle name="Normal 3 30 2" xfId="12924"/>
    <cellStyle name="Normal 3 30 2 2" xfId="12925"/>
    <cellStyle name="Normal 3 30 3" xfId="12926"/>
    <cellStyle name="Normal 3 30 3 2" xfId="12927"/>
    <cellStyle name="Normal 3 30 4" xfId="12928"/>
    <cellStyle name="Normal 3 30 4 2" xfId="12929"/>
    <cellStyle name="Normal 3 30 5" xfId="12930"/>
    <cellStyle name="Normal 3 30 5 2" xfId="12931"/>
    <cellStyle name="Normal 3 30 6" xfId="12932"/>
    <cellStyle name="Normal 3 30 7" xfId="12933"/>
    <cellStyle name="Normal 3 31" xfId="12934"/>
    <cellStyle name="Normal 3 31 2" xfId="12935"/>
    <cellStyle name="Normal 3 32" xfId="12936"/>
    <cellStyle name="Normal 3 32 2" xfId="12937"/>
    <cellStyle name="Normal 3 33" xfId="12938"/>
    <cellStyle name="Normal 3 33 2" xfId="12939"/>
    <cellStyle name="Normal 3 34" xfId="12940"/>
    <cellStyle name="Normal 3 34 2" xfId="12941"/>
    <cellStyle name="Normal 3 35" xfId="12942"/>
    <cellStyle name="Normal 3 35 2" xfId="12943"/>
    <cellStyle name="Normal 3 36" xfId="12944"/>
    <cellStyle name="Normal 3 36 2" xfId="12945"/>
    <cellStyle name="Normal 3 37" xfId="12946"/>
    <cellStyle name="Normal 3 37 2" xfId="12947"/>
    <cellStyle name="Normal 3 38" xfId="12948"/>
    <cellStyle name="Normal 3 38 2" xfId="12949"/>
    <cellStyle name="Normal 3 39" xfId="12950"/>
    <cellStyle name="Normal 3 39 2" xfId="12951"/>
    <cellStyle name="Normal 3 4" xfId="12952"/>
    <cellStyle name="Normal 3 4 2" xfId="12953"/>
    <cellStyle name="Normal 3 40" xfId="12954"/>
    <cellStyle name="Normal 3 40 2" xfId="12955"/>
    <cellStyle name="Normal 3 41" xfId="12956"/>
    <cellStyle name="Normal 3 41 2" xfId="12957"/>
    <cellStyle name="Normal 3 42" xfId="12958"/>
    <cellStyle name="Normal 3 42 2" xfId="12959"/>
    <cellStyle name="Normal 3 43" xfId="12960"/>
    <cellStyle name="Normal 3 43 2" xfId="12961"/>
    <cellStyle name="Normal 3 44" xfId="12962"/>
    <cellStyle name="Normal 3 44 2" xfId="12963"/>
    <cellStyle name="Normal 3 45" xfId="12964"/>
    <cellStyle name="Normal 3 45 2" xfId="12965"/>
    <cellStyle name="Normal 3 46" xfId="12966"/>
    <cellStyle name="Normal 3 46 2" xfId="12967"/>
    <cellStyle name="Normal 3 47" xfId="12968"/>
    <cellStyle name="Normal 3 47 2" xfId="12969"/>
    <cellStyle name="Normal 3 48" xfId="12970"/>
    <cellStyle name="Normal 3 49" xfId="12971"/>
    <cellStyle name="Normal 3 5" xfId="12972"/>
    <cellStyle name="Normal 3 5 2" xfId="12973"/>
    <cellStyle name="Normal 3 6" xfId="12974"/>
    <cellStyle name="Normal 3 6 2" xfId="12975"/>
    <cellStyle name="Normal 3 7" xfId="12976"/>
    <cellStyle name="Normal 3 7 2" xfId="12977"/>
    <cellStyle name="Normal 3 8" xfId="12978"/>
    <cellStyle name="Normal 3 8 10" xfId="12979"/>
    <cellStyle name="Normal 3 8 10 2" xfId="12980"/>
    <cellStyle name="Normal 3 8 11" xfId="12981"/>
    <cellStyle name="Normal 3 8 11 2" xfId="12982"/>
    <cellStyle name="Normal 3 8 12" xfId="12983"/>
    <cellStyle name="Normal 3 8 12 2" xfId="12984"/>
    <cellStyle name="Normal 3 8 13" xfId="12985"/>
    <cellStyle name="Normal 3 8 13 2" xfId="12986"/>
    <cellStyle name="Normal 3 8 14" xfId="12987"/>
    <cellStyle name="Normal 3 8 14 2" xfId="12988"/>
    <cellStyle name="Normal 3 8 15" xfId="12989"/>
    <cellStyle name="Normal 3 8 15 2" xfId="12990"/>
    <cellStyle name="Normal 3 8 16" xfId="12991"/>
    <cellStyle name="Normal 3 8 16 2" xfId="12992"/>
    <cellStyle name="Normal 3 8 17" xfId="12993"/>
    <cellStyle name="Normal 3 8 17 2" xfId="12994"/>
    <cellStyle name="Normal 3 8 18" xfId="12995"/>
    <cellStyle name="Normal 3 8 18 2" xfId="12996"/>
    <cellStyle name="Normal 3 8 19" xfId="12997"/>
    <cellStyle name="Normal 3 8 19 2" xfId="12998"/>
    <cellStyle name="Normal 3 8 2" xfId="12999"/>
    <cellStyle name="Normal 3 8 2 2" xfId="13000"/>
    <cellStyle name="Normal 3 8 2 2 2" xfId="13001"/>
    <cellStyle name="Normal 3 8 2 3" xfId="13002"/>
    <cellStyle name="Normal 3 8 2 3 2" xfId="13003"/>
    <cellStyle name="Normal 3 8 2 4" xfId="13004"/>
    <cellStyle name="Normal 3 8 2 4 2" xfId="13005"/>
    <cellStyle name="Normal 3 8 2 5" xfId="13006"/>
    <cellStyle name="Normal 3 8 2 5 2" xfId="13007"/>
    <cellStyle name="Normal 3 8 2 6" xfId="13008"/>
    <cellStyle name="Normal 3 8 20" xfId="13009"/>
    <cellStyle name="Normal 3 8 20 2" xfId="13010"/>
    <cellStyle name="Normal 3 8 21" xfId="13011"/>
    <cellStyle name="Normal 3 8 21 2" xfId="13012"/>
    <cellStyle name="Normal 3 8 22" xfId="13013"/>
    <cellStyle name="Normal 3 8 22 2" xfId="13014"/>
    <cellStyle name="Normal 3 8 23" xfId="13015"/>
    <cellStyle name="Normal 3 8 23 2" xfId="13016"/>
    <cellStyle name="Normal 3 8 24" xfId="13017"/>
    <cellStyle name="Normal 3 8 24 2" xfId="13018"/>
    <cellStyle name="Normal 3 8 25" xfId="13019"/>
    <cellStyle name="Normal 3 8 26" xfId="13020"/>
    <cellStyle name="Normal 3 8 3" xfId="13021"/>
    <cellStyle name="Normal 3 8 3 2" xfId="13022"/>
    <cellStyle name="Normal 3 8 3 2 2" xfId="13023"/>
    <cellStyle name="Normal 3 8 3 3" xfId="13024"/>
    <cellStyle name="Normal 3 8 3 3 2" xfId="13025"/>
    <cellStyle name="Normal 3 8 3 4" xfId="13026"/>
    <cellStyle name="Normal 3 8 3 4 2" xfId="13027"/>
    <cellStyle name="Normal 3 8 3 5" xfId="13028"/>
    <cellStyle name="Normal 3 8 3 5 2" xfId="13029"/>
    <cellStyle name="Normal 3 8 3 6" xfId="13030"/>
    <cellStyle name="Normal 3 8 4" xfId="13031"/>
    <cellStyle name="Normal 3 8 4 2" xfId="13032"/>
    <cellStyle name="Normal 3 8 4 2 2" xfId="13033"/>
    <cellStyle name="Normal 3 8 4 3" xfId="13034"/>
    <cellStyle name="Normal 3 8 4 3 2" xfId="13035"/>
    <cellStyle name="Normal 3 8 4 4" xfId="13036"/>
    <cellStyle name="Normal 3 8 4 4 2" xfId="13037"/>
    <cellStyle name="Normal 3 8 4 5" xfId="13038"/>
    <cellStyle name="Normal 3 8 4 5 2" xfId="13039"/>
    <cellStyle name="Normal 3 8 4 6" xfId="13040"/>
    <cellStyle name="Normal 3 8 5" xfId="13041"/>
    <cellStyle name="Normal 3 8 5 2" xfId="13042"/>
    <cellStyle name="Normal 3 8 5 2 2" xfId="13043"/>
    <cellStyle name="Normal 3 8 5 3" xfId="13044"/>
    <cellStyle name="Normal 3 8 5 3 2" xfId="13045"/>
    <cellStyle name="Normal 3 8 5 4" xfId="13046"/>
    <cellStyle name="Normal 3 8 5 4 2" xfId="13047"/>
    <cellStyle name="Normal 3 8 5 5" xfId="13048"/>
    <cellStyle name="Normal 3 8 5 5 2" xfId="13049"/>
    <cellStyle name="Normal 3 8 5 6" xfId="13050"/>
    <cellStyle name="Normal 3 8 6" xfId="13051"/>
    <cellStyle name="Normal 3 8 6 2" xfId="13052"/>
    <cellStyle name="Normal 3 8 6 2 2" xfId="13053"/>
    <cellStyle name="Normal 3 8 6 3" xfId="13054"/>
    <cellStyle name="Normal 3 8 6 3 2" xfId="13055"/>
    <cellStyle name="Normal 3 8 6 4" xfId="13056"/>
    <cellStyle name="Normal 3 8 6 4 2" xfId="13057"/>
    <cellStyle name="Normal 3 8 6 5" xfId="13058"/>
    <cellStyle name="Normal 3 8 6 5 2" xfId="13059"/>
    <cellStyle name="Normal 3 8 6 6" xfId="13060"/>
    <cellStyle name="Normal 3 8 7" xfId="13061"/>
    <cellStyle name="Normal 3 8 7 2" xfId="13062"/>
    <cellStyle name="Normal 3 8 7 2 2" xfId="13063"/>
    <cellStyle name="Normal 3 8 7 3" xfId="13064"/>
    <cellStyle name="Normal 3 8 7 3 2" xfId="13065"/>
    <cellStyle name="Normal 3 8 7 4" xfId="13066"/>
    <cellStyle name="Normal 3 8 7 4 2" xfId="13067"/>
    <cellStyle name="Normal 3 8 7 5" xfId="13068"/>
    <cellStyle name="Normal 3 8 7 5 2" xfId="13069"/>
    <cellStyle name="Normal 3 8 7 6" xfId="13070"/>
    <cellStyle name="Normal 3 8 8" xfId="13071"/>
    <cellStyle name="Normal 3 8 8 2" xfId="13072"/>
    <cellStyle name="Normal 3 8 8 2 2" xfId="13073"/>
    <cellStyle name="Normal 3 8 8 3" xfId="13074"/>
    <cellStyle name="Normal 3 8 8 3 2" xfId="13075"/>
    <cellStyle name="Normal 3 8 8 4" xfId="13076"/>
    <cellStyle name="Normal 3 8 8 4 2" xfId="13077"/>
    <cellStyle name="Normal 3 8 8 5" xfId="13078"/>
    <cellStyle name="Normal 3 8 8 5 2" xfId="13079"/>
    <cellStyle name="Normal 3 8 8 6" xfId="13080"/>
    <cellStyle name="Normal 3 8 9" xfId="13081"/>
    <cellStyle name="Normal 3 8 9 2" xfId="13082"/>
    <cellStyle name="Normal 3 9" xfId="13083"/>
    <cellStyle name="Normal 3 9 10" xfId="13084"/>
    <cellStyle name="Normal 3 9 10 2" xfId="13085"/>
    <cellStyle name="Normal 3 9 11" xfId="13086"/>
    <cellStyle name="Normal 3 9 11 2" xfId="13087"/>
    <cellStyle name="Normal 3 9 12" xfId="13088"/>
    <cellStyle name="Normal 3 9 12 2" xfId="13089"/>
    <cellStyle name="Normal 3 9 13" xfId="13090"/>
    <cellStyle name="Normal 3 9 13 2" xfId="13091"/>
    <cellStyle name="Normal 3 9 14" xfId="13092"/>
    <cellStyle name="Normal 3 9 14 2" xfId="13093"/>
    <cellStyle name="Normal 3 9 15" xfId="13094"/>
    <cellStyle name="Normal 3 9 15 2" xfId="13095"/>
    <cellStyle name="Normal 3 9 16" xfId="13096"/>
    <cellStyle name="Normal 3 9 16 2" xfId="13097"/>
    <cellStyle name="Normal 3 9 17" xfId="13098"/>
    <cellStyle name="Normal 3 9 17 2" xfId="13099"/>
    <cellStyle name="Normal 3 9 18" xfId="13100"/>
    <cellStyle name="Normal 3 9 18 2" xfId="13101"/>
    <cellStyle name="Normal 3 9 19" xfId="13102"/>
    <cellStyle name="Normal 3 9 19 2" xfId="13103"/>
    <cellStyle name="Normal 3 9 2" xfId="13104"/>
    <cellStyle name="Normal 3 9 2 2" xfId="13105"/>
    <cellStyle name="Normal 3 9 20" xfId="13106"/>
    <cellStyle name="Normal 3 9 20 2" xfId="13107"/>
    <cellStyle name="Normal 3 9 21" xfId="13108"/>
    <cellStyle name="Normal 3 9 21 2" xfId="13109"/>
    <cellStyle name="Normal 3 9 22" xfId="13110"/>
    <cellStyle name="Normal 3 9 3" xfId="13111"/>
    <cellStyle name="Normal 3 9 3 2" xfId="13112"/>
    <cellStyle name="Normal 3 9 4" xfId="13113"/>
    <cellStyle name="Normal 3 9 4 2" xfId="13114"/>
    <cellStyle name="Normal 3 9 5" xfId="13115"/>
    <cellStyle name="Normal 3 9 5 2" xfId="13116"/>
    <cellStyle name="Normal 3 9 6" xfId="13117"/>
    <cellStyle name="Normal 3 9 6 2" xfId="13118"/>
    <cellStyle name="Normal 3 9 7" xfId="13119"/>
    <cellStyle name="Normal 3 9 7 2" xfId="13120"/>
    <cellStyle name="Normal 3 9 8" xfId="13121"/>
    <cellStyle name="Normal 3 9 8 2" xfId="13122"/>
    <cellStyle name="Normal 3 9 9" xfId="13123"/>
    <cellStyle name="Normal 3 9 9 2" xfId="13124"/>
    <cellStyle name="Normal 30" xfId="13125"/>
    <cellStyle name="Normal 30 10" xfId="13126"/>
    <cellStyle name="Normal 30 10 2" xfId="13127"/>
    <cellStyle name="Normal 30 10 3" xfId="13128"/>
    <cellStyle name="Normal 30 11" xfId="13129"/>
    <cellStyle name="Normal 30 11 2" xfId="13130"/>
    <cellStyle name="Normal 30 11 3" xfId="13131"/>
    <cellStyle name="Normal 30 12" xfId="13132"/>
    <cellStyle name="Normal 30 12 2" xfId="13133"/>
    <cellStyle name="Normal 30 12 3" xfId="13134"/>
    <cellStyle name="Normal 30 13" xfId="13135"/>
    <cellStyle name="Normal 30 13 2" xfId="13136"/>
    <cellStyle name="Normal 30 13 3" xfId="13137"/>
    <cellStyle name="Normal 30 14" xfId="13138"/>
    <cellStyle name="Normal 30 14 2" xfId="13139"/>
    <cellStyle name="Normal 30 14 3" xfId="13140"/>
    <cellStyle name="Normal 30 15" xfId="13141"/>
    <cellStyle name="Normal 30 15 2" xfId="13142"/>
    <cellStyle name="Normal 30 15 3" xfId="13143"/>
    <cellStyle name="Normal 30 16" xfId="13144"/>
    <cellStyle name="Normal 30 16 2" xfId="13145"/>
    <cellStyle name="Normal 30 16 3" xfId="13146"/>
    <cellStyle name="Normal 30 17" xfId="13147"/>
    <cellStyle name="Normal 30 17 2" xfId="13148"/>
    <cellStyle name="Normal 30 17 3" xfId="13149"/>
    <cellStyle name="Normal 30 18" xfId="13150"/>
    <cellStyle name="Normal 30 18 2" xfId="13151"/>
    <cellStyle name="Normal 30 18 3" xfId="13152"/>
    <cellStyle name="Normal 30 19" xfId="13153"/>
    <cellStyle name="Normal 30 19 2" xfId="13154"/>
    <cellStyle name="Normal 30 19 3" xfId="13155"/>
    <cellStyle name="Normal 30 2" xfId="13156"/>
    <cellStyle name="Normal 30 2 2" xfId="13157"/>
    <cellStyle name="Normal 30 2 3" xfId="13158"/>
    <cellStyle name="Normal 30 20" xfId="13159"/>
    <cellStyle name="Normal 30 20 2" xfId="13160"/>
    <cellStyle name="Normal 30 20 3" xfId="13161"/>
    <cellStyle name="Normal 30 21" xfId="13162"/>
    <cellStyle name="Normal 30 21 2" xfId="13163"/>
    <cellStyle name="Normal 30 21 3" xfId="13164"/>
    <cellStyle name="Normal 30 22" xfId="13165"/>
    <cellStyle name="Normal 30 23" xfId="13166"/>
    <cellStyle name="Normal 30 3" xfId="13167"/>
    <cellStyle name="Normal 30 3 2" xfId="13168"/>
    <cellStyle name="Normal 30 3 3" xfId="13169"/>
    <cellStyle name="Normal 30 4" xfId="13170"/>
    <cellStyle name="Normal 30 4 2" xfId="13171"/>
    <cellStyle name="Normal 30 4 3" xfId="13172"/>
    <cellStyle name="Normal 30 5" xfId="13173"/>
    <cellStyle name="Normal 30 5 2" xfId="13174"/>
    <cellStyle name="Normal 30 5 3" xfId="13175"/>
    <cellStyle name="Normal 30 6" xfId="13176"/>
    <cellStyle name="Normal 30 6 2" xfId="13177"/>
    <cellStyle name="Normal 30 6 3" xfId="13178"/>
    <cellStyle name="Normal 30 7" xfId="13179"/>
    <cellStyle name="Normal 30 7 2" xfId="13180"/>
    <cellStyle name="Normal 30 7 3" xfId="13181"/>
    <cellStyle name="Normal 30 8" xfId="13182"/>
    <cellStyle name="Normal 30 8 2" xfId="13183"/>
    <cellStyle name="Normal 30 8 3" xfId="13184"/>
    <cellStyle name="Normal 30 9" xfId="13185"/>
    <cellStyle name="Normal 30 9 2" xfId="13186"/>
    <cellStyle name="Normal 30 9 3" xfId="13187"/>
    <cellStyle name="Normal 31" xfId="13188"/>
    <cellStyle name="Normal 31 10" xfId="13189"/>
    <cellStyle name="Normal 31 10 2" xfId="13190"/>
    <cellStyle name="Normal 31 10 3" xfId="13191"/>
    <cellStyle name="Normal 31 11" xfId="13192"/>
    <cellStyle name="Normal 31 11 2" xfId="13193"/>
    <cellStyle name="Normal 31 12" xfId="13194"/>
    <cellStyle name="Normal 31 12 2" xfId="13195"/>
    <cellStyle name="Normal 31 13" xfId="13196"/>
    <cellStyle name="Normal 31 13 2" xfId="13197"/>
    <cellStyle name="Normal 31 14" xfId="13198"/>
    <cellStyle name="Normal 31 14 2" xfId="13199"/>
    <cellStyle name="Normal 31 14 3" xfId="13200"/>
    <cellStyle name="Normal 31 15" xfId="13201"/>
    <cellStyle name="Normal 31 15 2" xfId="13202"/>
    <cellStyle name="Normal 31 15 3" xfId="13203"/>
    <cellStyle name="Normal 31 16" xfId="13204"/>
    <cellStyle name="Normal 31 16 2" xfId="13205"/>
    <cellStyle name="Normal 31 16 3" xfId="13206"/>
    <cellStyle name="Normal 31 17" xfId="13207"/>
    <cellStyle name="Normal 31 17 2" xfId="13208"/>
    <cellStyle name="Normal 31 17 3" xfId="13209"/>
    <cellStyle name="Normal 31 18" xfId="13210"/>
    <cellStyle name="Normal 31 18 2" xfId="13211"/>
    <cellStyle name="Normal 31 18 3" xfId="13212"/>
    <cellStyle name="Normal 31 19" xfId="13213"/>
    <cellStyle name="Normal 31 19 2" xfId="13214"/>
    <cellStyle name="Normal 31 19 3" xfId="13215"/>
    <cellStyle name="Normal 31 2" xfId="13216"/>
    <cellStyle name="Normal 31 2 2" xfId="13217"/>
    <cellStyle name="Normal 31 2 2 2" xfId="13218"/>
    <cellStyle name="Normal 31 2 2 3" xfId="13219"/>
    <cellStyle name="Normal 31 2 3" xfId="13220"/>
    <cellStyle name="Normal 31 2 3 2" xfId="13221"/>
    <cellStyle name="Normal 31 2 3 3" xfId="13222"/>
    <cellStyle name="Normal 31 2 4" xfId="13223"/>
    <cellStyle name="Normal 31 2 4 2" xfId="13224"/>
    <cellStyle name="Normal 31 2 4 3" xfId="13225"/>
    <cellStyle name="Normal 31 2 5" xfId="13226"/>
    <cellStyle name="Normal 31 2 5 2" xfId="13227"/>
    <cellStyle name="Normal 31 2 5 3" xfId="13228"/>
    <cellStyle name="Normal 31 2 6" xfId="13229"/>
    <cellStyle name="Normal 31 20" xfId="13230"/>
    <cellStyle name="Normal 31 20 2" xfId="13231"/>
    <cellStyle name="Normal 31 20 3" xfId="13232"/>
    <cellStyle name="Normal 31 21" xfId="13233"/>
    <cellStyle name="Normal 31 21 2" xfId="13234"/>
    <cellStyle name="Normal 31 21 3" xfId="13235"/>
    <cellStyle name="Normal 31 22" xfId="13236"/>
    <cellStyle name="Normal 31 22 2" xfId="13237"/>
    <cellStyle name="Normal 31 22 3" xfId="13238"/>
    <cellStyle name="Normal 31 23" xfId="13239"/>
    <cellStyle name="Normal 31 23 2" xfId="13240"/>
    <cellStyle name="Normal 31 23 3" xfId="13241"/>
    <cellStyle name="Normal 31 24" xfId="13242"/>
    <cellStyle name="Normal 31 25" xfId="13243"/>
    <cellStyle name="Normal 31 3" xfId="13244"/>
    <cellStyle name="Normal 31 3 2" xfId="13245"/>
    <cellStyle name="Normal 31 3 2 2" xfId="13246"/>
    <cellStyle name="Normal 31 3 2 3" xfId="13247"/>
    <cellStyle name="Normal 31 3 3" xfId="13248"/>
    <cellStyle name="Normal 31 3 3 2" xfId="13249"/>
    <cellStyle name="Normal 31 3 3 3" xfId="13250"/>
    <cellStyle name="Normal 31 3 4" xfId="13251"/>
    <cellStyle name="Normal 31 3 4 2" xfId="13252"/>
    <cellStyle name="Normal 31 3 4 3" xfId="13253"/>
    <cellStyle name="Normal 31 3 5" xfId="13254"/>
    <cellStyle name="Normal 31 3 5 2" xfId="13255"/>
    <cellStyle name="Normal 31 3 5 3" xfId="13256"/>
    <cellStyle name="Normal 31 3 6" xfId="13257"/>
    <cellStyle name="Normal 31 4" xfId="13258"/>
    <cellStyle name="Normal 31 4 2" xfId="13259"/>
    <cellStyle name="Normal 31 4 2 2" xfId="13260"/>
    <cellStyle name="Normal 31 4 2 3" xfId="13261"/>
    <cellStyle name="Normal 31 4 3" xfId="13262"/>
    <cellStyle name="Normal 31 4 3 2" xfId="13263"/>
    <cellStyle name="Normal 31 4 3 3" xfId="13264"/>
    <cellStyle name="Normal 31 4 4" xfId="13265"/>
    <cellStyle name="Normal 31 4 4 2" xfId="13266"/>
    <cellStyle name="Normal 31 4 4 3" xfId="13267"/>
    <cellStyle name="Normal 31 4 5" xfId="13268"/>
    <cellStyle name="Normal 31 4 5 2" xfId="13269"/>
    <cellStyle name="Normal 31 4 5 3" xfId="13270"/>
    <cellStyle name="Normal 31 4 6" xfId="13271"/>
    <cellStyle name="Normal 31 5" xfId="13272"/>
    <cellStyle name="Normal 31 5 2" xfId="13273"/>
    <cellStyle name="Normal 31 5 2 2" xfId="13274"/>
    <cellStyle name="Normal 31 5 2 3" xfId="13275"/>
    <cellStyle name="Normal 31 5 3" xfId="13276"/>
    <cellStyle name="Normal 31 5 3 2" xfId="13277"/>
    <cellStyle name="Normal 31 5 3 3" xfId="13278"/>
    <cellStyle name="Normal 31 5 4" xfId="13279"/>
    <cellStyle name="Normal 31 5 4 2" xfId="13280"/>
    <cellStyle name="Normal 31 5 4 3" xfId="13281"/>
    <cellStyle name="Normal 31 5 5" xfId="13282"/>
    <cellStyle name="Normal 31 5 5 2" xfId="13283"/>
    <cellStyle name="Normal 31 5 5 3" xfId="13284"/>
    <cellStyle name="Normal 31 5 6" xfId="13285"/>
    <cellStyle name="Normal 31 6" xfId="13286"/>
    <cellStyle name="Normal 31 6 2" xfId="13287"/>
    <cellStyle name="Normal 31 6 2 2" xfId="13288"/>
    <cellStyle name="Normal 31 6 2 3" xfId="13289"/>
    <cellStyle name="Normal 31 6 3" xfId="13290"/>
    <cellStyle name="Normal 31 6 3 2" xfId="13291"/>
    <cellStyle name="Normal 31 6 3 3" xfId="13292"/>
    <cellStyle name="Normal 31 6 4" xfId="13293"/>
    <cellStyle name="Normal 31 6 4 2" xfId="13294"/>
    <cellStyle name="Normal 31 6 4 3" xfId="13295"/>
    <cellStyle name="Normal 31 6 5" xfId="13296"/>
    <cellStyle name="Normal 31 6 5 2" xfId="13297"/>
    <cellStyle name="Normal 31 6 5 3" xfId="13298"/>
    <cellStyle name="Normal 31 6 6" xfId="13299"/>
    <cellStyle name="Normal 31 7" xfId="13300"/>
    <cellStyle name="Normal 31 7 2" xfId="13301"/>
    <cellStyle name="Normal 31 7 2 2" xfId="13302"/>
    <cellStyle name="Normal 31 7 2 3" xfId="13303"/>
    <cellStyle name="Normal 31 7 3" xfId="13304"/>
    <cellStyle name="Normal 31 7 3 2" xfId="13305"/>
    <cellStyle name="Normal 31 7 3 3" xfId="13306"/>
    <cellStyle name="Normal 31 7 4" xfId="13307"/>
    <cellStyle name="Normal 31 7 4 2" xfId="13308"/>
    <cellStyle name="Normal 31 7 4 3" xfId="13309"/>
    <cellStyle name="Normal 31 7 5" xfId="13310"/>
    <cellStyle name="Normal 31 7 5 2" xfId="13311"/>
    <cellStyle name="Normal 31 7 5 3" xfId="13312"/>
    <cellStyle name="Normal 31 7 6" xfId="13313"/>
    <cellStyle name="Normal 31 8" xfId="13314"/>
    <cellStyle name="Normal 31 8 2" xfId="13315"/>
    <cellStyle name="Normal 31 8 2 2" xfId="13316"/>
    <cellStyle name="Normal 31 8 2 3" xfId="13317"/>
    <cellStyle name="Normal 31 8 3" xfId="13318"/>
    <cellStyle name="Normal 31 8 3 2" xfId="13319"/>
    <cellStyle name="Normal 31 8 3 3" xfId="13320"/>
    <cellStyle name="Normal 31 8 4" xfId="13321"/>
    <cellStyle name="Normal 31 8 4 2" xfId="13322"/>
    <cellStyle name="Normal 31 8 4 3" xfId="13323"/>
    <cellStyle name="Normal 31 8 5" xfId="13324"/>
    <cellStyle name="Normal 31 8 5 2" xfId="13325"/>
    <cellStyle name="Normal 31 8 5 3" xfId="13326"/>
    <cellStyle name="Normal 31 8 6" xfId="13327"/>
    <cellStyle name="Normal 31 9" xfId="13328"/>
    <cellStyle name="Normal 31 9 2" xfId="13329"/>
    <cellStyle name="Normal 31 9 3" xfId="13330"/>
    <cellStyle name="Normal 32" xfId="13331"/>
    <cellStyle name="Normal 32 2" xfId="13332"/>
    <cellStyle name="Normal 33" xfId="13333"/>
    <cellStyle name="Normal 33 10" xfId="13334"/>
    <cellStyle name="Normal 33 10 2" xfId="13335"/>
    <cellStyle name="Normal 33 10 3" xfId="13336"/>
    <cellStyle name="Normal 33 11" xfId="13337"/>
    <cellStyle name="Normal 33 11 2" xfId="13338"/>
    <cellStyle name="Normal 33 11 3" xfId="13339"/>
    <cellStyle name="Normal 33 12" xfId="13340"/>
    <cellStyle name="Normal 33 12 2" xfId="13341"/>
    <cellStyle name="Normal 33 12 3" xfId="13342"/>
    <cellStyle name="Normal 33 13" xfId="13343"/>
    <cellStyle name="Normal 33 13 2" xfId="13344"/>
    <cellStyle name="Normal 33 13 3" xfId="13345"/>
    <cellStyle name="Normal 33 14" xfId="13346"/>
    <cellStyle name="Normal 33 14 2" xfId="13347"/>
    <cellStyle name="Normal 33 14 3" xfId="13348"/>
    <cellStyle name="Normal 33 15" xfId="13349"/>
    <cellStyle name="Normal 33 15 2" xfId="13350"/>
    <cellStyle name="Normal 33 15 3" xfId="13351"/>
    <cellStyle name="Normal 33 16" xfId="13352"/>
    <cellStyle name="Normal 33 16 2" xfId="13353"/>
    <cellStyle name="Normal 33 16 3" xfId="13354"/>
    <cellStyle name="Normal 33 17" xfId="13355"/>
    <cellStyle name="Normal 33 17 2" xfId="13356"/>
    <cellStyle name="Normal 33 17 3" xfId="13357"/>
    <cellStyle name="Normal 33 18" xfId="13358"/>
    <cellStyle name="Normal 33 2" xfId="13359"/>
    <cellStyle name="Normal 33 2 2" xfId="13360"/>
    <cellStyle name="Normal 33 2 3" xfId="13361"/>
    <cellStyle name="Normal 33 3" xfId="13362"/>
    <cellStyle name="Normal 33 3 2" xfId="13363"/>
    <cellStyle name="Normal 33 3 3" xfId="13364"/>
    <cellStyle name="Normal 33 4" xfId="13365"/>
    <cellStyle name="Normal 33 4 2" xfId="13366"/>
    <cellStyle name="Normal 33 4 3" xfId="13367"/>
    <cellStyle name="Normal 33 5" xfId="13368"/>
    <cellStyle name="Normal 33 5 2" xfId="13369"/>
    <cellStyle name="Normal 33 5 3" xfId="13370"/>
    <cellStyle name="Normal 33 6" xfId="13371"/>
    <cellStyle name="Normal 33 6 2" xfId="13372"/>
    <cellStyle name="Normal 33 6 3" xfId="13373"/>
    <cellStyle name="Normal 33 7" xfId="13374"/>
    <cellStyle name="Normal 33 7 2" xfId="13375"/>
    <cellStyle name="Normal 33 7 3" xfId="13376"/>
    <cellStyle name="Normal 33 8" xfId="13377"/>
    <cellStyle name="Normal 33 8 2" xfId="13378"/>
    <cellStyle name="Normal 33 8 3" xfId="13379"/>
    <cellStyle name="Normal 33 9" xfId="13380"/>
    <cellStyle name="Normal 33 9 2" xfId="13381"/>
    <cellStyle name="Normal 33 9 3" xfId="13382"/>
    <cellStyle name="Normal 34" xfId="13383"/>
    <cellStyle name="Normal 34 10" xfId="13384"/>
    <cellStyle name="Normal 34 10 2" xfId="13385"/>
    <cellStyle name="Normal 34 10 3" xfId="13386"/>
    <cellStyle name="Normal 34 11" xfId="13387"/>
    <cellStyle name="Normal 34 11 2" xfId="13388"/>
    <cellStyle name="Normal 34 11 3" xfId="13389"/>
    <cellStyle name="Normal 34 12" xfId="13390"/>
    <cellStyle name="Normal 34 12 2" xfId="13391"/>
    <cellStyle name="Normal 34 12 3" xfId="13392"/>
    <cellStyle name="Normal 34 13" xfId="13393"/>
    <cellStyle name="Normal 34 13 2" xfId="13394"/>
    <cellStyle name="Normal 34 13 3" xfId="13395"/>
    <cellStyle name="Normal 34 14" xfId="13396"/>
    <cellStyle name="Normal 34 14 2" xfId="13397"/>
    <cellStyle name="Normal 34 14 3" xfId="13398"/>
    <cellStyle name="Normal 34 15" xfId="13399"/>
    <cellStyle name="Normal 34 15 2" xfId="13400"/>
    <cellStyle name="Normal 34 15 3" xfId="13401"/>
    <cellStyle name="Normal 34 16" xfId="13402"/>
    <cellStyle name="Normal 34 16 2" xfId="13403"/>
    <cellStyle name="Normal 34 16 3" xfId="13404"/>
    <cellStyle name="Normal 34 17" xfId="13405"/>
    <cellStyle name="Normal 34 17 2" xfId="13406"/>
    <cellStyle name="Normal 34 17 3" xfId="13407"/>
    <cellStyle name="Normal 34 18" xfId="13408"/>
    <cellStyle name="Normal 34 18 2" xfId="13409"/>
    <cellStyle name="Normal 34 18 3" xfId="13410"/>
    <cellStyle name="Normal 34 19" xfId="13411"/>
    <cellStyle name="Normal 34 19 2" xfId="13412"/>
    <cellStyle name="Normal 34 19 3" xfId="13413"/>
    <cellStyle name="Normal 34 2" xfId="13414"/>
    <cellStyle name="Normal 34 2 2" xfId="13415"/>
    <cellStyle name="Normal 34 2 3" xfId="13416"/>
    <cellStyle name="Normal 34 20" xfId="13417"/>
    <cellStyle name="Normal 34 3" xfId="13418"/>
    <cellStyle name="Normal 34 3 2" xfId="13419"/>
    <cellStyle name="Normal 34 3 3" xfId="13420"/>
    <cellStyle name="Normal 34 4" xfId="13421"/>
    <cellStyle name="Normal 34 4 2" xfId="13422"/>
    <cellStyle name="Normal 34 4 3" xfId="13423"/>
    <cellStyle name="Normal 34 5" xfId="13424"/>
    <cellStyle name="Normal 34 5 2" xfId="13425"/>
    <cellStyle name="Normal 34 5 3" xfId="13426"/>
    <cellStyle name="Normal 34 6" xfId="13427"/>
    <cellStyle name="Normal 34 6 2" xfId="13428"/>
    <cellStyle name="Normal 34 6 3" xfId="13429"/>
    <cellStyle name="Normal 34 7" xfId="13430"/>
    <cellStyle name="Normal 34 7 2" xfId="13431"/>
    <cellStyle name="Normal 34 7 3" xfId="13432"/>
    <cellStyle name="Normal 34 8" xfId="13433"/>
    <cellStyle name="Normal 34 8 2" xfId="13434"/>
    <cellStyle name="Normal 34 8 3" xfId="13435"/>
    <cellStyle name="Normal 34 9" xfId="13436"/>
    <cellStyle name="Normal 34 9 2" xfId="13437"/>
    <cellStyle name="Normal 34 9 3" xfId="13438"/>
    <cellStyle name="Normal 35" xfId="13439"/>
    <cellStyle name="Normal 35 10" xfId="13440"/>
    <cellStyle name="Normal 35 10 2" xfId="13441"/>
    <cellStyle name="Normal 35 10 3" xfId="13442"/>
    <cellStyle name="Normal 35 11" xfId="13443"/>
    <cellStyle name="Normal 35 11 2" xfId="13444"/>
    <cellStyle name="Normal 35 11 3" xfId="13445"/>
    <cellStyle name="Normal 35 12" xfId="13446"/>
    <cellStyle name="Normal 35 12 2" xfId="13447"/>
    <cellStyle name="Normal 35 12 3" xfId="13448"/>
    <cellStyle name="Normal 35 13" xfId="13449"/>
    <cellStyle name="Normal 35 13 2" xfId="13450"/>
    <cellStyle name="Normal 35 13 3" xfId="13451"/>
    <cellStyle name="Normal 35 14" xfId="13452"/>
    <cellStyle name="Normal 35 14 2" xfId="13453"/>
    <cellStyle name="Normal 35 14 3" xfId="13454"/>
    <cellStyle name="Normal 35 15" xfId="13455"/>
    <cellStyle name="Normal 35 15 2" xfId="13456"/>
    <cellStyle name="Normal 35 15 3" xfId="13457"/>
    <cellStyle name="Normal 35 16" xfId="13458"/>
    <cellStyle name="Normal 35 16 2" xfId="13459"/>
    <cellStyle name="Normal 35 16 3" xfId="13460"/>
    <cellStyle name="Normal 35 17" xfId="13461"/>
    <cellStyle name="Normal 35 17 2" xfId="13462"/>
    <cellStyle name="Normal 35 17 3" xfId="13463"/>
    <cellStyle name="Normal 35 18" xfId="13464"/>
    <cellStyle name="Normal 35 18 2" xfId="13465"/>
    <cellStyle name="Normal 35 18 3" xfId="13466"/>
    <cellStyle name="Normal 35 19" xfId="13467"/>
    <cellStyle name="Normal 35 2" xfId="13468"/>
    <cellStyle name="Normal 35 2 2" xfId="13469"/>
    <cellStyle name="Normal 35 2 3" xfId="13470"/>
    <cellStyle name="Normal 35 3" xfId="13471"/>
    <cellStyle name="Normal 35 3 2" xfId="13472"/>
    <cellStyle name="Normal 35 3 3" xfId="13473"/>
    <cellStyle name="Normal 35 4" xfId="13474"/>
    <cellStyle name="Normal 35 4 2" xfId="13475"/>
    <cellStyle name="Normal 35 4 3" xfId="13476"/>
    <cellStyle name="Normal 35 5" xfId="13477"/>
    <cellStyle name="Normal 35 5 2" xfId="13478"/>
    <cellStyle name="Normal 35 5 3" xfId="13479"/>
    <cellStyle name="Normal 35 6" xfId="13480"/>
    <cellStyle name="Normal 35 6 2" xfId="13481"/>
    <cellStyle name="Normal 35 6 3" xfId="13482"/>
    <cellStyle name="Normal 35 7" xfId="13483"/>
    <cellStyle name="Normal 35 7 2" xfId="13484"/>
    <cellStyle name="Normal 35 7 3" xfId="13485"/>
    <cellStyle name="Normal 35 8" xfId="13486"/>
    <cellStyle name="Normal 35 8 2" xfId="13487"/>
    <cellStyle name="Normal 35 8 3" xfId="13488"/>
    <cellStyle name="Normal 35 9" xfId="13489"/>
    <cellStyle name="Normal 35 9 2" xfId="13490"/>
    <cellStyle name="Normal 35 9 3" xfId="13491"/>
    <cellStyle name="Normal 36" xfId="13492"/>
    <cellStyle name="Normal 36 10" xfId="13493"/>
    <cellStyle name="Normal 36 10 2" xfId="13494"/>
    <cellStyle name="Normal 36 10 3" xfId="13495"/>
    <cellStyle name="Normal 36 11" xfId="13496"/>
    <cellStyle name="Normal 36 11 2" xfId="13497"/>
    <cellStyle name="Normal 36 11 3" xfId="13498"/>
    <cellStyle name="Normal 36 12" xfId="13499"/>
    <cellStyle name="Normal 36 12 2" xfId="13500"/>
    <cellStyle name="Normal 36 12 3" xfId="13501"/>
    <cellStyle name="Normal 36 13" xfId="13502"/>
    <cellStyle name="Normal 36 13 2" xfId="13503"/>
    <cellStyle name="Normal 36 13 3" xfId="13504"/>
    <cellStyle name="Normal 36 14" xfId="13505"/>
    <cellStyle name="Normal 36 14 2" xfId="13506"/>
    <cellStyle name="Normal 36 14 3" xfId="13507"/>
    <cellStyle name="Normal 36 15" xfId="13508"/>
    <cellStyle name="Normal 36 15 2" xfId="13509"/>
    <cellStyle name="Normal 36 15 3" xfId="13510"/>
    <cellStyle name="Normal 36 16" xfId="13511"/>
    <cellStyle name="Normal 36 16 2" xfId="13512"/>
    <cellStyle name="Normal 36 16 3" xfId="13513"/>
    <cellStyle name="Normal 36 17" xfId="13514"/>
    <cellStyle name="Normal 36 17 2" xfId="13515"/>
    <cellStyle name="Normal 36 17 3" xfId="13516"/>
    <cellStyle name="Normal 36 18" xfId="13517"/>
    <cellStyle name="Normal 36 18 2" xfId="13518"/>
    <cellStyle name="Normal 36 18 3" xfId="13519"/>
    <cellStyle name="Normal 36 19" xfId="13520"/>
    <cellStyle name="Normal 36 19 2" xfId="13521"/>
    <cellStyle name="Normal 36 19 3" xfId="13522"/>
    <cellStyle name="Normal 36 2" xfId="13523"/>
    <cellStyle name="Normal 36 2 2" xfId="13524"/>
    <cellStyle name="Normal 36 2 2 2" xfId="13525"/>
    <cellStyle name="Normal 36 2 2 3" xfId="13526"/>
    <cellStyle name="Normal 36 2 3" xfId="13527"/>
    <cellStyle name="Normal 36 2 3 2" xfId="13528"/>
    <cellStyle name="Normal 36 2 3 3" xfId="13529"/>
    <cellStyle name="Normal 36 2 4" xfId="13530"/>
    <cellStyle name="Normal 36 2 4 2" xfId="13531"/>
    <cellStyle name="Normal 36 2 4 3" xfId="13532"/>
    <cellStyle name="Normal 36 2 5" xfId="13533"/>
    <cellStyle name="Normal 36 2 5 2" xfId="13534"/>
    <cellStyle name="Normal 36 2 5 3" xfId="13535"/>
    <cellStyle name="Normal 36 2 6" xfId="13536"/>
    <cellStyle name="Normal 36 20" xfId="13537"/>
    <cellStyle name="Normal 36 20 2" xfId="13538"/>
    <cellStyle name="Normal 36 20 3" xfId="13539"/>
    <cellStyle name="Normal 36 21" xfId="13540"/>
    <cellStyle name="Normal 36 22" xfId="13541"/>
    <cellStyle name="Normal 36 3" xfId="13542"/>
    <cellStyle name="Normal 36 3 2" xfId="13543"/>
    <cellStyle name="Normal 36 3 2 2" xfId="13544"/>
    <cellStyle name="Normal 36 3 2 3" xfId="13545"/>
    <cellStyle name="Normal 36 3 3" xfId="13546"/>
    <cellStyle name="Normal 36 3 3 2" xfId="13547"/>
    <cellStyle name="Normal 36 3 3 3" xfId="13548"/>
    <cellStyle name="Normal 36 3 4" xfId="13549"/>
    <cellStyle name="Normal 36 3 4 2" xfId="13550"/>
    <cellStyle name="Normal 36 3 4 3" xfId="13551"/>
    <cellStyle name="Normal 36 3 5" xfId="13552"/>
    <cellStyle name="Normal 36 3 5 2" xfId="13553"/>
    <cellStyle name="Normal 36 3 5 3" xfId="13554"/>
    <cellStyle name="Normal 36 3 6" xfId="13555"/>
    <cellStyle name="Normal 36 4" xfId="13556"/>
    <cellStyle name="Normal 36 4 2" xfId="13557"/>
    <cellStyle name="Normal 36 4 2 2" xfId="13558"/>
    <cellStyle name="Normal 36 4 2 3" xfId="13559"/>
    <cellStyle name="Normal 36 4 3" xfId="13560"/>
    <cellStyle name="Normal 36 4 3 2" xfId="13561"/>
    <cellStyle name="Normal 36 4 3 3" xfId="13562"/>
    <cellStyle name="Normal 36 4 4" xfId="13563"/>
    <cellStyle name="Normal 36 4 4 2" xfId="13564"/>
    <cellStyle name="Normal 36 4 4 3" xfId="13565"/>
    <cellStyle name="Normal 36 4 5" xfId="13566"/>
    <cellStyle name="Normal 36 4 5 2" xfId="13567"/>
    <cellStyle name="Normal 36 4 5 3" xfId="13568"/>
    <cellStyle name="Normal 36 4 6" xfId="13569"/>
    <cellStyle name="Normal 36 5" xfId="13570"/>
    <cellStyle name="Normal 36 5 2" xfId="13571"/>
    <cellStyle name="Normal 36 5 2 2" xfId="13572"/>
    <cellStyle name="Normal 36 5 2 3" xfId="13573"/>
    <cellStyle name="Normal 36 5 3" xfId="13574"/>
    <cellStyle name="Normal 36 5 3 2" xfId="13575"/>
    <cellStyle name="Normal 36 5 3 3" xfId="13576"/>
    <cellStyle name="Normal 36 5 4" xfId="13577"/>
    <cellStyle name="Normal 36 5 4 2" xfId="13578"/>
    <cellStyle name="Normal 36 5 4 3" xfId="13579"/>
    <cellStyle name="Normal 36 5 5" xfId="13580"/>
    <cellStyle name="Normal 36 5 5 2" xfId="13581"/>
    <cellStyle name="Normal 36 5 5 3" xfId="13582"/>
    <cellStyle name="Normal 36 5 6" xfId="13583"/>
    <cellStyle name="Normal 36 6" xfId="13584"/>
    <cellStyle name="Normal 36 6 2" xfId="13585"/>
    <cellStyle name="Normal 36 6 3" xfId="13586"/>
    <cellStyle name="Normal 36 7" xfId="13587"/>
    <cellStyle name="Normal 36 7 2" xfId="13588"/>
    <cellStyle name="Normal 36 8" xfId="13589"/>
    <cellStyle name="Normal 36 8 2" xfId="13590"/>
    <cellStyle name="Normal 36 9" xfId="13591"/>
    <cellStyle name="Normal 36 9 2" xfId="13592"/>
    <cellStyle name="Normal 37" xfId="13593"/>
    <cellStyle name="Normal 37 10" xfId="13594"/>
    <cellStyle name="Normal 37 10 2" xfId="13595"/>
    <cellStyle name="Normal 37 11" xfId="13596"/>
    <cellStyle name="Normal 37 11 2" xfId="13597"/>
    <cellStyle name="Normal 37 12" xfId="13598"/>
    <cellStyle name="Normal 37 12 2" xfId="13599"/>
    <cellStyle name="Normal 37 13" xfId="13600"/>
    <cellStyle name="Normal 37 13 2" xfId="13601"/>
    <cellStyle name="Normal 37 14" xfId="13602"/>
    <cellStyle name="Normal 37 14 2" xfId="13603"/>
    <cellStyle name="Normal 37 15" xfId="13604"/>
    <cellStyle name="Normal 37 15 2" xfId="13605"/>
    <cellStyle name="Normal 37 16" xfId="13606"/>
    <cellStyle name="Normal 37 16 2" xfId="13607"/>
    <cellStyle name="Normal 37 17" xfId="13608"/>
    <cellStyle name="Normal 37 17 2" xfId="13609"/>
    <cellStyle name="Normal 37 18" xfId="13610"/>
    <cellStyle name="Normal 37 18 2" xfId="13611"/>
    <cellStyle name="Normal 37 19" xfId="13612"/>
    <cellStyle name="Normal 37 19 2" xfId="13613"/>
    <cellStyle name="Normal 37 2" xfId="13614"/>
    <cellStyle name="Normal 37 2 2" xfId="13615"/>
    <cellStyle name="Normal 37 2 2 2" xfId="13616"/>
    <cellStyle name="Normal 37 2 2 3" xfId="13617"/>
    <cellStyle name="Normal 37 2 3" xfId="13618"/>
    <cellStyle name="Normal 37 2 3 2" xfId="13619"/>
    <cellStyle name="Normal 37 2 3 3" xfId="13620"/>
    <cellStyle name="Normal 37 2 4" xfId="13621"/>
    <cellStyle name="Normal 37 2 4 2" xfId="13622"/>
    <cellStyle name="Normal 37 2 4 3" xfId="13623"/>
    <cellStyle name="Normal 37 2 5" xfId="13624"/>
    <cellStyle name="Normal 37 2 5 2" xfId="13625"/>
    <cellStyle name="Normal 37 2 5 3" xfId="13626"/>
    <cellStyle name="Normal 37 2 6" xfId="13627"/>
    <cellStyle name="Normal 37 20" xfId="13628"/>
    <cellStyle name="Normal 37 21" xfId="13629"/>
    <cellStyle name="Normal 37 3" xfId="13630"/>
    <cellStyle name="Normal 37 3 2" xfId="13631"/>
    <cellStyle name="Normal 37 3 2 2" xfId="13632"/>
    <cellStyle name="Normal 37 3 2 3" xfId="13633"/>
    <cellStyle name="Normal 37 3 3" xfId="13634"/>
    <cellStyle name="Normal 37 3 3 2" xfId="13635"/>
    <cellStyle name="Normal 37 3 3 3" xfId="13636"/>
    <cellStyle name="Normal 37 3 4" xfId="13637"/>
    <cellStyle name="Normal 37 3 4 2" xfId="13638"/>
    <cellStyle name="Normal 37 3 4 3" xfId="13639"/>
    <cellStyle name="Normal 37 3 5" xfId="13640"/>
    <cellStyle name="Normal 37 3 5 2" xfId="13641"/>
    <cellStyle name="Normal 37 3 5 3" xfId="13642"/>
    <cellStyle name="Normal 37 3 6" xfId="13643"/>
    <cellStyle name="Normal 37 4" xfId="13644"/>
    <cellStyle name="Normal 37 4 2" xfId="13645"/>
    <cellStyle name="Normal 37 4 2 2" xfId="13646"/>
    <cellStyle name="Normal 37 4 2 3" xfId="13647"/>
    <cellStyle name="Normal 37 4 3" xfId="13648"/>
    <cellStyle name="Normal 37 4 3 2" xfId="13649"/>
    <cellStyle name="Normal 37 4 3 3" xfId="13650"/>
    <cellStyle name="Normal 37 4 4" xfId="13651"/>
    <cellStyle name="Normal 37 4 4 2" xfId="13652"/>
    <cellStyle name="Normal 37 4 4 3" xfId="13653"/>
    <cellStyle name="Normal 37 4 5" xfId="13654"/>
    <cellStyle name="Normal 37 4 5 2" xfId="13655"/>
    <cellStyle name="Normal 37 4 5 3" xfId="13656"/>
    <cellStyle name="Normal 37 4 6" xfId="13657"/>
    <cellStyle name="Normal 37 5" xfId="13658"/>
    <cellStyle name="Normal 37 5 2" xfId="13659"/>
    <cellStyle name="Normal 37 6" xfId="13660"/>
    <cellStyle name="Normal 37 6 2" xfId="13661"/>
    <cellStyle name="Normal 37 7" xfId="13662"/>
    <cellStyle name="Normal 37 7 2" xfId="13663"/>
    <cellStyle name="Normal 37 8" xfId="13664"/>
    <cellStyle name="Normal 37 8 2" xfId="13665"/>
    <cellStyle name="Normal 37 9" xfId="13666"/>
    <cellStyle name="Normal 37 9 2" xfId="13667"/>
    <cellStyle name="Normal 38" xfId="13668"/>
    <cellStyle name="Normal 38 10" xfId="13669"/>
    <cellStyle name="Normal 38 11" xfId="13670"/>
    <cellStyle name="Normal 38 2" xfId="13671"/>
    <cellStyle name="Normal 38 2 2" xfId="13672"/>
    <cellStyle name="Normal 38 3" xfId="13673"/>
    <cellStyle name="Normal 38 3 2" xfId="13674"/>
    <cellStyle name="Normal 38 4" xfId="13675"/>
    <cellStyle name="Normal 38 4 2" xfId="13676"/>
    <cellStyle name="Normal 38 5" xfId="13677"/>
    <cellStyle name="Normal 38 5 2" xfId="13678"/>
    <cellStyle name="Normal 38 6" xfId="13679"/>
    <cellStyle name="Normal 38 6 2" xfId="13680"/>
    <cellStyle name="Normal 38 7" xfId="13681"/>
    <cellStyle name="Normal 38 7 2" xfId="13682"/>
    <cellStyle name="Normal 38 8" xfId="13683"/>
    <cellStyle name="Normal 38 8 2" xfId="13684"/>
    <cellStyle name="Normal 38 9" xfId="13685"/>
    <cellStyle name="Normal 38 9 2" xfId="13686"/>
    <cellStyle name="Normal 39" xfId="13687"/>
    <cellStyle name="Normal 39 10" xfId="13688"/>
    <cellStyle name="Normal 39 11" xfId="13689"/>
    <cellStyle name="Normal 39 2" xfId="13690"/>
    <cellStyle name="Normal 39 2 2" xfId="13691"/>
    <cellStyle name="Normal 39 3" xfId="13692"/>
    <cellStyle name="Normal 39 3 2" xfId="13693"/>
    <cellStyle name="Normal 39 4" xfId="13694"/>
    <cellStyle name="Normal 39 4 2" xfId="13695"/>
    <cellStyle name="Normal 39 5" xfId="13696"/>
    <cellStyle name="Normal 39 5 2" xfId="13697"/>
    <cellStyle name="Normal 39 6" xfId="13698"/>
    <cellStyle name="Normal 39 6 2" xfId="13699"/>
    <cellStyle name="Normal 39 7" xfId="13700"/>
    <cellStyle name="Normal 39 7 2" xfId="13701"/>
    <cellStyle name="Normal 39 8" xfId="13702"/>
    <cellStyle name="Normal 39 8 2" xfId="13703"/>
    <cellStyle name="Normal 39 9" xfId="13704"/>
    <cellStyle name="Normal 39 9 2" xfId="13705"/>
    <cellStyle name="Normal 4" xfId="13706"/>
    <cellStyle name="Normal 4 10" xfId="13707"/>
    <cellStyle name="Normal 4 10 2" xfId="13708"/>
    <cellStyle name="Normal 4 11" xfId="13709"/>
    <cellStyle name="Normal 4 11 2" xfId="13710"/>
    <cellStyle name="Normal 4 12" xfId="13711"/>
    <cellStyle name="Normal 4 12 2" xfId="13712"/>
    <cellStyle name="Normal 4 13" xfId="13713"/>
    <cellStyle name="Normal 4 13 2" xfId="13714"/>
    <cellStyle name="Normal 4 14" xfId="13715"/>
    <cellStyle name="Normal 4 14 2" xfId="13716"/>
    <cellStyle name="Normal 4 15" xfId="13717"/>
    <cellStyle name="Normal 4 15 2" xfId="13718"/>
    <cellStyle name="Normal 4 16" xfId="13719"/>
    <cellStyle name="Normal 4 16 2" xfId="13720"/>
    <cellStyle name="Normal 4 17" xfId="13721"/>
    <cellStyle name="Normal 4 17 2" xfId="13722"/>
    <cellStyle name="Normal 4 18" xfId="13723"/>
    <cellStyle name="Normal 4 18 2" xfId="13724"/>
    <cellStyle name="Normal 4 19" xfId="13725"/>
    <cellStyle name="Normal 4 19 2" xfId="13726"/>
    <cellStyle name="Normal 4 2" xfId="13727"/>
    <cellStyle name="Normal 4 2 2" xfId="13728"/>
    <cellStyle name="Normal 4 20" xfId="13729"/>
    <cellStyle name="Normal 4 20 2" xfId="13730"/>
    <cellStyle name="Normal 4 21" xfId="13731"/>
    <cellStyle name="Normal 4 21 2" xfId="13732"/>
    <cellStyle name="Normal 4 22" xfId="13733"/>
    <cellStyle name="Normal 4 22 2" xfId="13734"/>
    <cellStyle name="Normal 4 23" xfId="13735"/>
    <cellStyle name="Normal 4 23 2" xfId="13736"/>
    <cellStyle name="Normal 4 24" xfId="13737"/>
    <cellStyle name="Normal 4 24 2" xfId="13738"/>
    <cellStyle name="Normal 4 25" xfId="13739"/>
    <cellStyle name="Normal 4 25 2" xfId="13740"/>
    <cellStyle name="Normal 4 26" xfId="13741"/>
    <cellStyle name="Normal 4 26 2" xfId="13742"/>
    <cellStyle name="Normal 4 27" xfId="13743"/>
    <cellStyle name="Normal 4 27 2" xfId="13744"/>
    <cellStyle name="Normal 4 28" xfId="13745"/>
    <cellStyle name="Normal 4 28 2" xfId="13746"/>
    <cellStyle name="Normal 4 29" xfId="13747"/>
    <cellStyle name="Normal 4 3" xfId="13748"/>
    <cellStyle name="Normal 4 3 2" xfId="13749"/>
    <cellStyle name="Normal 4 30" xfId="13750"/>
    <cellStyle name="Normal 4 4" xfId="13751"/>
    <cellStyle name="Normal 4 4 2" xfId="13752"/>
    <cellStyle name="Normal 4 5" xfId="13753"/>
    <cellStyle name="Normal 4 5 2" xfId="13754"/>
    <cellStyle name="Normal 4 6" xfId="13755"/>
    <cellStyle name="Normal 4 6 2" xfId="13756"/>
    <cellStyle name="Normal 4 7" xfId="13757"/>
    <cellStyle name="Normal 4 7 2" xfId="13758"/>
    <cellStyle name="Normal 4 8" xfId="13759"/>
    <cellStyle name="Normal 4 8 10" xfId="13760"/>
    <cellStyle name="Normal 4 8 10 2" xfId="13761"/>
    <cellStyle name="Normal 4 8 11" xfId="13762"/>
    <cellStyle name="Normal 4 8 11 2" xfId="13763"/>
    <cellStyle name="Normal 4 8 12" xfId="13764"/>
    <cellStyle name="Normal 4 8 12 2" xfId="13765"/>
    <cellStyle name="Normal 4 8 13" xfId="13766"/>
    <cellStyle name="Normal 4 8 13 2" xfId="13767"/>
    <cellStyle name="Normal 4 8 14" xfId="13768"/>
    <cellStyle name="Normal 4 8 14 2" xfId="13769"/>
    <cellStyle name="Normal 4 8 15" xfId="13770"/>
    <cellStyle name="Normal 4 8 15 2" xfId="13771"/>
    <cellStyle name="Normal 4 8 16" xfId="13772"/>
    <cellStyle name="Normal 4 8 16 2" xfId="13773"/>
    <cellStyle name="Normal 4 8 17" xfId="13774"/>
    <cellStyle name="Normal 4 8 2" xfId="13775"/>
    <cellStyle name="Normal 4 8 2 2" xfId="13776"/>
    <cellStyle name="Normal 4 8 3" xfId="13777"/>
    <cellStyle name="Normal 4 8 3 2" xfId="13778"/>
    <cellStyle name="Normal 4 8 4" xfId="13779"/>
    <cellStyle name="Normal 4 8 4 2" xfId="13780"/>
    <cellStyle name="Normal 4 8 5" xfId="13781"/>
    <cellStyle name="Normal 4 8 5 2" xfId="13782"/>
    <cellStyle name="Normal 4 8 6" xfId="13783"/>
    <cellStyle name="Normal 4 8 6 2" xfId="13784"/>
    <cellStyle name="Normal 4 8 7" xfId="13785"/>
    <cellStyle name="Normal 4 8 7 2" xfId="13786"/>
    <cellStyle name="Normal 4 8 8" xfId="13787"/>
    <cellStyle name="Normal 4 8 8 2" xfId="13788"/>
    <cellStyle name="Normal 4 8 9" xfId="13789"/>
    <cellStyle name="Normal 4 8 9 2" xfId="13790"/>
    <cellStyle name="Normal 4 9" xfId="13791"/>
    <cellStyle name="Normal 4 9 10" xfId="13792"/>
    <cellStyle name="Normal 4 9 10 2" xfId="13793"/>
    <cellStyle name="Normal 4 9 11" xfId="13794"/>
    <cellStyle name="Normal 4 9 11 2" xfId="13795"/>
    <cellStyle name="Normal 4 9 12" xfId="13796"/>
    <cellStyle name="Normal 4 9 12 2" xfId="13797"/>
    <cellStyle name="Normal 4 9 13" xfId="13798"/>
    <cellStyle name="Normal 4 9 13 2" xfId="13799"/>
    <cellStyle name="Normal 4 9 14" xfId="13800"/>
    <cellStyle name="Normal 4 9 14 2" xfId="13801"/>
    <cellStyle name="Normal 4 9 15" xfId="13802"/>
    <cellStyle name="Normal 4 9 15 2" xfId="13803"/>
    <cellStyle name="Normal 4 9 16" xfId="13804"/>
    <cellStyle name="Normal 4 9 16 2" xfId="13805"/>
    <cellStyle name="Normal 4 9 17" xfId="13806"/>
    <cellStyle name="Normal 4 9 2" xfId="13807"/>
    <cellStyle name="Normal 4 9 2 2" xfId="13808"/>
    <cellStyle name="Normal 4 9 3" xfId="13809"/>
    <cellStyle name="Normal 4 9 3 2" xfId="13810"/>
    <cellStyle name="Normal 4 9 4" xfId="13811"/>
    <cellStyle name="Normal 4 9 4 2" xfId="13812"/>
    <cellStyle name="Normal 4 9 5" xfId="13813"/>
    <cellStyle name="Normal 4 9 5 2" xfId="13814"/>
    <cellStyle name="Normal 4 9 6" xfId="13815"/>
    <cellStyle name="Normal 4 9 6 2" xfId="13816"/>
    <cellStyle name="Normal 4 9 7" xfId="13817"/>
    <cellStyle name="Normal 4 9 7 2" xfId="13818"/>
    <cellStyle name="Normal 4 9 8" xfId="13819"/>
    <cellStyle name="Normal 4 9 8 2" xfId="13820"/>
    <cellStyle name="Normal 4 9 9" xfId="13821"/>
    <cellStyle name="Normal 4 9 9 2" xfId="13822"/>
    <cellStyle name="Normal 40" xfId="13823"/>
    <cellStyle name="Normal 40 10" xfId="13824"/>
    <cellStyle name="Normal 40 11" xfId="13825"/>
    <cellStyle name="Normal 40 2" xfId="13826"/>
    <cellStyle name="Normal 40 2 2" xfId="13827"/>
    <cellStyle name="Normal 40 3" xfId="13828"/>
    <cellStyle name="Normal 40 3 2" xfId="13829"/>
    <cellStyle name="Normal 40 4" xfId="13830"/>
    <cellStyle name="Normal 40 4 2" xfId="13831"/>
    <cellStyle name="Normal 40 5" xfId="13832"/>
    <cellStyle name="Normal 40 5 2" xfId="13833"/>
    <cellStyle name="Normal 40 6" xfId="13834"/>
    <cellStyle name="Normal 40 6 2" xfId="13835"/>
    <cellStyle name="Normal 40 7" xfId="13836"/>
    <cellStyle name="Normal 40 7 2" xfId="13837"/>
    <cellStyle name="Normal 40 8" xfId="13838"/>
    <cellStyle name="Normal 40 8 2" xfId="13839"/>
    <cellStyle name="Normal 40 9" xfId="13840"/>
    <cellStyle name="Normal 40 9 2" xfId="13841"/>
    <cellStyle name="Normal 41" xfId="13842"/>
    <cellStyle name="Normal 41 2" xfId="13843"/>
    <cellStyle name="Normal 42" xfId="13844"/>
    <cellStyle name="Normal 42 2" xfId="13845"/>
    <cellStyle name="Normal 43" xfId="13846"/>
    <cellStyle name="Normal 43 2" xfId="13847"/>
    <cellStyle name="Normal 43 2 2" xfId="13848"/>
    <cellStyle name="Normal 43 2 3" xfId="13849"/>
    <cellStyle name="Normal 43 3" xfId="13850"/>
    <cellStyle name="Normal 43 3 2" xfId="13851"/>
    <cellStyle name="Normal 43 4" xfId="13852"/>
    <cellStyle name="Normal 43 4 2" xfId="13853"/>
    <cellStyle name="Normal 43 5" xfId="13854"/>
    <cellStyle name="Normal 43 5 2" xfId="13855"/>
    <cellStyle name="Normal 43 6" xfId="13856"/>
    <cellStyle name="Normal 44" xfId="13857"/>
    <cellStyle name="Normal 44 2" xfId="13858"/>
    <cellStyle name="Normal 44 2 2" xfId="13859"/>
    <cellStyle name="Normal 44 3" xfId="13860"/>
    <cellStyle name="Normal 44 3 2" xfId="13861"/>
    <cellStyle name="Normal 44 4" xfId="13862"/>
    <cellStyle name="Normal 44 4 2" xfId="13863"/>
    <cellStyle name="Normal 44 5" xfId="13864"/>
    <cellStyle name="Normal 44 5 2" xfId="13865"/>
    <cellStyle name="Normal 44 6" xfId="13866"/>
    <cellStyle name="Normal 44 7" xfId="13867"/>
    <cellStyle name="Normal 45" xfId="13868"/>
    <cellStyle name="Normal 45 2" xfId="13869"/>
    <cellStyle name="Normal 45 2 2" xfId="13870"/>
    <cellStyle name="Normal 45 2 3" xfId="13871"/>
    <cellStyle name="Normal 45 3" xfId="13872"/>
    <cellStyle name="Normal 45 3 2" xfId="13873"/>
    <cellStyle name="Normal 45 4" xfId="13874"/>
    <cellStyle name="Normal 45 4 2" xfId="13875"/>
    <cellStyle name="Normal 45 5" xfId="13876"/>
    <cellStyle name="Normal 45 5 2" xfId="13877"/>
    <cellStyle name="Normal 45 6" xfId="13878"/>
    <cellStyle name="Normal 45 7" xfId="13879"/>
    <cellStyle name="Normal 46" xfId="13880"/>
    <cellStyle name="Normal 46 2" xfId="13881"/>
    <cellStyle name="Normal 46 2 2" xfId="13882"/>
    <cellStyle name="Normal 46 2 3" xfId="13883"/>
    <cellStyle name="Normal 46 3" xfId="13884"/>
    <cellStyle name="Normal 46 3 2" xfId="13885"/>
    <cellStyle name="Normal 46 4" xfId="13886"/>
    <cellStyle name="Normal 46 4 2" xfId="13887"/>
    <cellStyle name="Normal 46 5" xfId="13888"/>
    <cellStyle name="Normal 46 5 2" xfId="13889"/>
    <cellStyle name="Normal 46 6" xfId="13890"/>
    <cellStyle name="Normal 46 7" xfId="13891"/>
    <cellStyle name="Normal 47" xfId="13892"/>
    <cellStyle name="Normal 47 2" xfId="13893"/>
    <cellStyle name="Normal 47 2 2" xfId="13894"/>
    <cellStyle name="Normal 47 3" xfId="13895"/>
    <cellStyle name="Normal 47 3 2" xfId="13896"/>
    <cellStyle name="Normal 47 4" xfId="13897"/>
    <cellStyle name="Normal 47 4 2" xfId="13898"/>
    <cellStyle name="Normal 47 5" xfId="13899"/>
    <cellStyle name="Normal 47 5 2" xfId="13900"/>
    <cellStyle name="Normal 47 6" xfId="13901"/>
    <cellStyle name="Normal 47 7" xfId="13902"/>
    <cellStyle name="Normal 48" xfId="13903"/>
    <cellStyle name="Normal 48 2" xfId="13904"/>
    <cellStyle name="Normal 48 2 2" xfId="13905"/>
    <cellStyle name="Normal 48 3" xfId="13906"/>
    <cellStyle name="Normal 48 3 2" xfId="13907"/>
    <cellStyle name="Normal 48 4" xfId="13908"/>
    <cellStyle name="Normal 48 4 2" xfId="13909"/>
    <cellStyle name="Normal 48 5" xfId="13910"/>
    <cellStyle name="Normal 48 5 2" xfId="13911"/>
    <cellStyle name="Normal 48 6" xfId="13912"/>
    <cellStyle name="Normal 48 7" xfId="13913"/>
    <cellStyle name="Normal 49" xfId="13914"/>
    <cellStyle name="Normal 49 2" xfId="13915"/>
    <cellStyle name="Normal 49 2 2" xfId="13916"/>
    <cellStyle name="Normal 49 3" xfId="13917"/>
    <cellStyle name="Normal 49 3 2" xfId="13918"/>
    <cellStyle name="Normal 49 4" xfId="13919"/>
    <cellStyle name="Normal 49 4 2" xfId="13920"/>
    <cellStyle name="Normal 49 5" xfId="13921"/>
    <cellStyle name="Normal 49 5 2" xfId="13922"/>
    <cellStyle name="Normal 49 6" xfId="13923"/>
    <cellStyle name="Normal 49 7" xfId="13924"/>
    <cellStyle name="Normal 5" xfId="13925"/>
    <cellStyle name="Normal 5 10" xfId="13926"/>
    <cellStyle name="Normal 5 10 2" xfId="13927"/>
    <cellStyle name="Normal 5 11" xfId="13928"/>
    <cellStyle name="Normal 5 11 2" xfId="13929"/>
    <cellStyle name="Normal 5 12" xfId="13930"/>
    <cellStyle name="Normal 5 12 2" xfId="13931"/>
    <cellStyle name="Normal 5 12 3" xfId="13932"/>
    <cellStyle name="Normal 5 13" xfId="13933"/>
    <cellStyle name="Normal 5 13 2" xfId="13934"/>
    <cellStyle name="Normal 5 13 3" xfId="13935"/>
    <cellStyle name="Normal 5 14" xfId="13936"/>
    <cellStyle name="Normal 5 14 2" xfId="13937"/>
    <cellStyle name="Normal 5 14 3" xfId="13938"/>
    <cellStyle name="Normal 5 15" xfId="13939"/>
    <cellStyle name="Normal 5 15 2" xfId="13940"/>
    <cellStyle name="Normal 5 15 3" xfId="13941"/>
    <cellStyle name="Normal 5 16" xfId="13942"/>
    <cellStyle name="Normal 5 16 2" xfId="13943"/>
    <cellStyle name="Normal 5 16 3" xfId="13944"/>
    <cellStyle name="Normal 5 17" xfId="13945"/>
    <cellStyle name="Normal 5 17 2" xfId="13946"/>
    <cellStyle name="Normal 5 17 3" xfId="13947"/>
    <cellStyle name="Normal 5 18" xfId="13948"/>
    <cellStyle name="Normal 5 18 2" xfId="13949"/>
    <cellStyle name="Normal 5 18 3" xfId="13950"/>
    <cellStyle name="Normal 5 19" xfId="13951"/>
    <cellStyle name="Normal 5 19 2" xfId="13952"/>
    <cellStyle name="Normal 5 19 3" xfId="13953"/>
    <cellStyle name="Normal 5 2" xfId="13954"/>
    <cellStyle name="Normal 5 2 2" xfId="13955"/>
    <cellStyle name="Normal 5 2 2 2" xfId="13956"/>
    <cellStyle name="Normal 5 2 2 3" xfId="13957"/>
    <cellStyle name="Normal 5 2 3" xfId="13958"/>
    <cellStyle name="Normal 5 2 3 2" xfId="13959"/>
    <cellStyle name="Normal 5 2 3 3" xfId="13960"/>
    <cellStyle name="Normal 5 2 4" xfId="13961"/>
    <cellStyle name="Normal 5 2 4 2" xfId="13962"/>
    <cellStyle name="Normal 5 2 4 3" xfId="13963"/>
    <cellStyle name="Normal 5 2 5" xfId="13964"/>
    <cellStyle name="Normal 5 20" xfId="13965"/>
    <cellStyle name="Normal 5 20 2" xfId="13966"/>
    <cellStyle name="Normal 5 20 3" xfId="13967"/>
    <cellStyle name="Normal 5 21" xfId="13968"/>
    <cellStyle name="Normal 5 21 2" xfId="13969"/>
    <cellStyle name="Normal 5 21 3" xfId="13970"/>
    <cellStyle name="Normal 5 22" xfId="13971"/>
    <cellStyle name="Normal 5 23" xfId="13972"/>
    <cellStyle name="Normal 5 3" xfId="13973"/>
    <cellStyle name="Normal 5 3 2" xfId="13974"/>
    <cellStyle name="Normal 5 3 2 2" xfId="13975"/>
    <cellStyle name="Normal 5 3 2 3" xfId="13976"/>
    <cellStyle name="Normal 5 3 3" xfId="13977"/>
    <cellStyle name="Normal 5 3 3 2" xfId="13978"/>
    <cellStyle name="Normal 5 3 3 3" xfId="13979"/>
    <cellStyle name="Normal 5 3 4" xfId="13980"/>
    <cellStyle name="Normal 5 3 4 2" xfId="13981"/>
    <cellStyle name="Normal 5 3 4 3" xfId="13982"/>
    <cellStyle name="Normal 5 3 5" xfId="13983"/>
    <cellStyle name="Normal 5 3 5 2" xfId="13984"/>
    <cellStyle name="Normal 5 3 5 3" xfId="13985"/>
    <cellStyle name="Normal 5 3 6" xfId="13986"/>
    <cellStyle name="Normal 5 4" xfId="13987"/>
    <cellStyle name="Normal 5 4 2" xfId="13988"/>
    <cellStyle name="Normal 5 4 2 2" xfId="13989"/>
    <cellStyle name="Normal 5 4 2 3" xfId="13990"/>
    <cellStyle name="Normal 5 4 3" xfId="13991"/>
    <cellStyle name="Normal 5 4 3 2" xfId="13992"/>
    <cellStyle name="Normal 5 4 3 3" xfId="13993"/>
    <cellStyle name="Normal 5 4 4" xfId="13994"/>
    <cellStyle name="Normal 5 4 4 2" xfId="13995"/>
    <cellStyle name="Normal 5 4 4 3" xfId="13996"/>
    <cellStyle name="Normal 5 4 5" xfId="13997"/>
    <cellStyle name="Normal 5 4 5 2" xfId="13998"/>
    <cellStyle name="Normal 5 4 5 3" xfId="13999"/>
    <cellStyle name="Normal 5 4 6" xfId="14000"/>
    <cellStyle name="Normal 5 5" xfId="14001"/>
    <cellStyle name="Normal 5 5 2" xfId="14002"/>
    <cellStyle name="Normal 5 5 2 2" xfId="14003"/>
    <cellStyle name="Normal 5 5 2 3" xfId="14004"/>
    <cellStyle name="Normal 5 5 3" xfId="14005"/>
    <cellStyle name="Normal 5 5 3 2" xfId="14006"/>
    <cellStyle name="Normal 5 5 3 3" xfId="14007"/>
    <cellStyle name="Normal 5 5 4" xfId="14008"/>
    <cellStyle name="Normal 5 5 4 2" xfId="14009"/>
    <cellStyle name="Normal 5 5 4 3" xfId="14010"/>
    <cellStyle name="Normal 5 5 5" xfId="14011"/>
    <cellStyle name="Normal 5 5 5 2" xfId="14012"/>
    <cellStyle name="Normal 5 5 5 3" xfId="14013"/>
    <cellStyle name="Normal 5 5 6" xfId="14014"/>
    <cellStyle name="Normal 5 6" xfId="14015"/>
    <cellStyle name="Normal 5 6 2" xfId="14016"/>
    <cellStyle name="Normal 5 6 2 2" xfId="14017"/>
    <cellStyle name="Normal 5 6 2 3" xfId="14018"/>
    <cellStyle name="Normal 5 6 3" xfId="14019"/>
    <cellStyle name="Normal 5 6 3 2" xfId="14020"/>
    <cellStyle name="Normal 5 6 3 3" xfId="14021"/>
    <cellStyle name="Normal 5 6 4" xfId="14022"/>
    <cellStyle name="Normal 5 6 4 2" xfId="14023"/>
    <cellStyle name="Normal 5 6 4 3" xfId="14024"/>
    <cellStyle name="Normal 5 6 5" xfId="14025"/>
    <cellStyle name="Normal 5 6 5 2" xfId="14026"/>
    <cellStyle name="Normal 5 6 5 3" xfId="14027"/>
    <cellStyle name="Normal 5 6 6" xfId="14028"/>
    <cellStyle name="Normal 5 7" xfId="14029"/>
    <cellStyle name="Normal 5 7 2" xfId="14030"/>
    <cellStyle name="Normal 5 7 2 2" xfId="14031"/>
    <cellStyle name="Normal 5 7 2 3" xfId="14032"/>
    <cellStyle name="Normal 5 7 3" xfId="14033"/>
    <cellStyle name="Normal 5 7 3 2" xfId="14034"/>
    <cellStyle name="Normal 5 7 3 3" xfId="14035"/>
    <cellStyle name="Normal 5 7 4" xfId="14036"/>
    <cellStyle name="Normal 5 7 4 2" xfId="14037"/>
    <cellStyle name="Normal 5 7 4 3" xfId="14038"/>
    <cellStyle name="Normal 5 7 5" xfId="14039"/>
    <cellStyle name="Normal 5 7 5 2" xfId="14040"/>
    <cellStyle name="Normal 5 7 5 3" xfId="14041"/>
    <cellStyle name="Normal 5 7 6" xfId="14042"/>
    <cellStyle name="Normal 5 8" xfId="14043"/>
    <cellStyle name="Normal 5 8 2" xfId="14044"/>
    <cellStyle name="Normal 5 8 2 2" xfId="14045"/>
    <cellStyle name="Normal 5 8 2 3" xfId="14046"/>
    <cellStyle name="Normal 5 8 3" xfId="14047"/>
    <cellStyle name="Normal 5 8 3 2" xfId="14048"/>
    <cellStyle name="Normal 5 8 3 3" xfId="14049"/>
    <cellStyle name="Normal 5 8 4" xfId="14050"/>
    <cellStyle name="Normal 5 8 4 2" xfId="14051"/>
    <cellStyle name="Normal 5 8 4 3" xfId="14052"/>
    <cellStyle name="Normal 5 8 5" xfId="14053"/>
    <cellStyle name="Normal 5 8 5 2" xfId="14054"/>
    <cellStyle name="Normal 5 8 5 3" xfId="14055"/>
    <cellStyle name="Normal 5 8 6" xfId="14056"/>
    <cellStyle name="Normal 5 9" xfId="14057"/>
    <cellStyle name="Normal 5 9 2" xfId="14058"/>
    <cellStyle name="Normal 50" xfId="14059"/>
    <cellStyle name="Normal 50 2" xfId="14060"/>
    <cellStyle name="Normal 50 3" xfId="14061"/>
    <cellStyle name="Normal 51" xfId="14062"/>
    <cellStyle name="Normal 51 2" xfId="14063"/>
    <cellStyle name="Normal 52" xfId="14064"/>
    <cellStyle name="Normal 52 2" xfId="14065"/>
    <cellStyle name="Normal 52 3" xfId="14066"/>
    <cellStyle name="Normal 53" xfId="14067"/>
    <cellStyle name="Normal 53 2" xfId="14068"/>
    <cellStyle name="Normal 53 3" xfId="14069"/>
    <cellStyle name="Normal 54" xfId="14070"/>
    <cellStyle name="Normal 54 2" xfId="14071"/>
    <cellStyle name="Normal 54 3" xfId="14072"/>
    <cellStyle name="Normal 55" xfId="14073"/>
    <cellStyle name="Normal 55 2" xfId="14074"/>
    <cellStyle name="Normal 55 3" xfId="14075"/>
    <cellStyle name="Normal 56" xfId="14076"/>
    <cellStyle name="Normal 56 2" xfId="14077"/>
    <cellStyle name="Normal 56 3" xfId="14078"/>
    <cellStyle name="Normal 57" xfId="14079"/>
    <cellStyle name="Normal 57 2" xfId="14080"/>
    <cellStyle name="Normal 57 3" xfId="14081"/>
    <cellStyle name="Normal 58" xfId="14082"/>
    <cellStyle name="Normal 58 2" xfId="14083"/>
    <cellStyle name="Normal 58 3" xfId="14084"/>
    <cellStyle name="Normal 59" xfId="14085"/>
    <cellStyle name="Normal 59 2" xfId="14086"/>
    <cellStyle name="Normal 59 3" xfId="14087"/>
    <cellStyle name="Normal 6" xfId="14088"/>
    <cellStyle name="Normal 6 10" xfId="14089"/>
    <cellStyle name="Normal 6 10 2" xfId="14090"/>
    <cellStyle name="Normal 6 10 3" xfId="14091"/>
    <cellStyle name="Normal 6 11" xfId="14092"/>
    <cellStyle name="Normal 6 11 2" xfId="14093"/>
    <cellStyle name="Normal 6 11 3" xfId="14094"/>
    <cellStyle name="Normal 6 12" xfId="14095"/>
    <cellStyle name="Normal 6 12 2" xfId="14096"/>
    <cellStyle name="Normal 6 12 3" xfId="14097"/>
    <cellStyle name="Normal 6 13" xfId="14098"/>
    <cellStyle name="Normal 6 13 2" xfId="14099"/>
    <cellStyle name="Normal 6 13 3" xfId="14100"/>
    <cellStyle name="Normal 6 14" xfId="14101"/>
    <cellStyle name="Normal 6 14 2" xfId="14102"/>
    <cellStyle name="Normal 6 14 3" xfId="14103"/>
    <cellStyle name="Normal 6 15" xfId="14104"/>
    <cellStyle name="Normal 6 15 2" xfId="14105"/>
    <cellStyle name="Normal 6 15 3" xfId="14106"/>
    <cellStyle name="Normal 6 16" xfId="14107"/>
    <cellStyle name="Normal 6 16 2" xfId="14108"/>
    <cellStyle name="Normal 6 16 3" xfId="14109"/>
    <cellStyle name="Normal 6 17" xfId="14110"/>
    <cellStyle name="Normal 6 17 2" xfId="14111"/>
    <cellStyle name="Normal 6 17 3" xfId="14112"/>
    <cellStyle name="Normal 6 18" xfId="14113"/>
    <cellStyle name="Normal 6 18 2" xfId="14114"/>
    <cellStyle name="Normal 6 18 3" xfId="14115"/>
    <cellStyle name="Normal 6 19" xfId="14116"/>
    <cellStyle name="Normal 6 19 2" xfId="14117"/>
    <cellStyle name="Normal 6 19 3" xfId="14118"/>
    <cellStyle name="Normal 6 2" xfId="14119"/>
    <cellStyle name="Normal 6 2 10" xfId="14120"/>
    <cellStyle name="Normal 6 2 10 2" xfId="14121"/>
    <cellStyle name="Normal 6 2 10 3" xfId="14122"/>
    <cellStyle name="Normal 6 2 11" xfId="14123"/>
    <cellStyle name="Normal 6 2 11 2" xfId="14124"/>
    <cellStyle name="Normal 6 2 11 3" xfId="14125"/>
    <cellStyle name="Normal 6 2 12" xfId="14126"/>
    <cellStyle name="Normal 6 2 12 2" xfId="14127"/>
    <cellStyle name="Normal 6 2 12 3" xfId="14128"/>
    <cellStyle name="Normal 6 2 13" xfId="14129"/>
    <cellStyle name="Normal 6 2 14" xfId="14130"/>
    <cellStyle name="Normal 6 2 2" xfId="14131"/>
    <cellStyle name="Normal 6 2 2 2" xfId="14132"/>
    <cellStyle name="Normal 6 2 2 3" xfId="14133"/>
    <cellStyle name="Normal 6 2 3" xfId="14134"/>
    <cellStyle name="Normal 6 2 3 2" xfId="14135"/>
    <cellStyle name="Normal 6 2 3 3" xfId="14136"/>
    <cellStyle name="Normal 6 2 4" xfId="14137"/>
    <cellStyle name="Normal 6 2 4 2" xfId="14138"/>
    <cellStyle name="Normal 6 2 4 3" xfId="14139"/>
    <cellStyle name="Normal 6 2 5" xfId="14140"/>
    <cellStyle name="Normal 6 2 5 2" xfId="14141"/>
    <cellStyle name="Normal 6 2 5 3" xfId="14142"/>
    <cellStyle name="Normal 6 2 6" xfId="14143"/>
    <cellStyle name="Normal 6 2 6 2" xfId="14144"/>
    <cellStyle name="Normal 6 2 6 3" xfId="14145"/>
    <cellStyle name="Normal 6 2 7" xfId="14146"/>
    <cellStyle name="Normal 6 2 7 2" xfId="14147"/>
    <cellStyle name="Normal 6 2 7 3" xfId="14148"/>
    <cellStyle name="Normal 6 2 8" xfId="14149"/>
    <cellStyle name="Normal 6 2 8 2" xfId="14150"/>
    <cellStyle name="Normal 6 2 8 3" xfId="14151"/>
    <cellStyle name="Normal 6 2 9" xfId="14152"/>
    <cellStyle name="Normal 6 2 9 2" xfId="14153"/>
    <cellStyle name="Normal 6 2 9 3" xfId="14154"/>
    <cellStyle name="Normal 6 20" xfId="14155"/>
    <cellStyle name="Normal 6 20 2" xfId="14156"/>
    <cellStyle name="Normal 6 20 3" xfId="14157"/>
    <cellStyle name="Normal 6 21" xfId="14158"/>
    <cellStyle name="Normal 6 21 2" xfId="14159"/>
    <cellStyle name="Normal 6 21 3" xfId="14160"/>
    <cellStyle name="Normal 6 22" xfId="14161"/>
    <cellStyle name="Normal 6 22 2" xfId="14162"/>
    <cellStyle name="Normal 6 22 3" xfId="14163"/>
    <cellStyle name="Normal 6 23" xfId="14164"/>
    <cellStyle name="Normal 6 23 2" xfId="14165"/>
    <cellStyle name="Normal 6 23 3" xfId="14166"/>
    <cellStyle name="Normal 6 24" xfId="14167"/>
    <cellStyle name="Normal 6 24 2" xfId="14168"/>
    <cellStyle name="Normal 6 24 3" xfId="14169"/>
    <cellStyle name="Normal 6 25" xfId="14170"/>
    <cellStyle name="Normal 6 25 2" xfId="14171"/>
    <cellStyle name="Normal 6 25 3" xfId="14172"/>
    <cellStyle name="Normal 6 26" xfId="14173"/>
    <cellStyle name="Normal 6 26 2" xfId="14174"/>
    <cellStyle name="Normal 6 26 3" xfId="14175"/>
    <cellStyle name="Normal 6 27" xfId="14176"/>
    <cellStyle name="Normal 6 28" xfId="14177"/>
    <cellStyle name="Normal 6 3" xfId="14178"/>
    <cellStyle name="Normal 6 3 10" xfId="14179"/>
    <cellStyle name="Normal 6 3 10 2" xfId="14180"/>
    <cellStyle name="Normal 6 3 10 3" xfId="14181"/>
    <cellStyle name="Normal 6 3 11" xfId="14182"/>
    <cellStyle name="Normal 6 3 11 2" xfId="14183"/>
    <cellStyle name="Normal 6 3 11 3" xfId="14184"/>
    <cellStyle name="Normal 6 3 12" xfId="14185"/>
    <cellStyle name="Normal 6 3 12 2" xfId="14186"/>
    <cellStyle name="Normal 6 3 12 3" xfId="14187"/>
    <cellStyle name="Normal 6 3 13" xfId="14188"/>
    <cellStyle name="Normal 6 3 14" xfId="14189"/>
    <cellStyle name="Normal 6 3 2" xfId="14190"/>
    <cellStyle name="Normal 6 3 2 2" xfId="14191"/>
    <cellStyle name="Normal 6 3 2 3" xfId="14192"/>
    <cellStyle name="Normal 6 3 3" xfId="14193"/>
    <cellStyle name="Normal 6 3 3 2" xfId="14194"/>
    <cellStyle name="Normal 6 3 3 3" xfId="14195"/>
    <cellStyle name="Normal 6 3 4" xfId="14196"/>
    <cellStyle name="Normal 6 3 4 2" xfId="14197"/>
    <cellStyle name="Normal 6 3 4 3" xfId="14198"/>
    <cellStyle name="Normal 6 3 5" xfId="14199"/>
    <cellStyle name="Normal 6 3 5 2" xfId="14200"/>
    <cellStyle name="Normal 6 3 5 3" xfId="14201"/>
    <cellStyle name="Normal 6 3 6" xfId="14202"/>
    <cellStyle name="Normal 6 3 6 2" xfId="14203"/>
    <cellStyle name="Normal 6 3 6 3" xfId="14204"/>
    <cellStyle name="Normal 6 3 7" xfId="14205"/>
    <cellStyle name="Normal 6 3 7 2" xfId="14206"/>
    <cellStyle name="Normal 6 3 7 3" xfId="14207"/>
    <cellStyle name="Normal 6 3 8" xfId="14208"/>
    <cellStyle name="Normal 6 3 8 2" xfId="14209"/>
    <cellStyle name="Normal 6 3 8 3" xfId="14210"/>
    <cellStyle name="Normal 6 3 9" xfId="14211"/>
    <cellStyle name="Normal 6 3 9 2" xfId="14212"/>
    <cellStyle name="Normal 6 3 9 3" xfId="14213"/>
    <cellStyle name="Normal 6 4" xfId="14214"/>
    <cellStyle name="Normal 6 4 10" xfId="14215"/>
    <cellStyle name="Normal 6 4 10 2" xfId="14216"/>
    <cellStyle name="Normal 6 4 10 3" xfId="14217"/>
    <cellStyle name="Normal 6 4 11" xfId="14218"/>
    <cellStyle name="Normal 6 4 11 2" xfId="14219"/>
    <cellStyle name="Normal 6 4 11 3" xfId="14220"/>
    <cellStyle name="Normal 6 4 12" xfId="14221"/>
    <cellStyle name="Normal 6 4 12 2" xfId="14222"/>
    <cellStyle name="Normal 6 4 12 3" xfId="14223"/>
    <cellStyle name="Normal 6 4 13" xfId="14224"/>
    <cellStyle name="Normal 6 4 14" xfId="14225"/>
    <cellStyle name="Normal 6 4 2" xfId="14226"/>
    <cellStyle name="Normal 6 4 2 2" xfId="14227"/>
    <cellStyle name="Normal 6 4 2 3" xfId="14228"/>
    <cellStyle name="Normal 6 4 3" xfId="14229"/>
    <cellStyle name="Normal 6 4 3 2" xfId="14230"/>
    <cellStyle name="Normal 6 4 3 3" xfId="14231"/>
    <cellStyle name="Normal 6 4 4" xfId="14232"/>
    <cellStyle name="Normal 6 4 4 2" xfId="14233"/>
    <cellStyle name="Normal 6 4 4 3" xfId="14234"/>
    <cellStyle name="Normal 6 4 5" xfId="14235"/>
    <cellStyle name="Normal 6 4 5 2" xfId="14236"/>
    <cellStyle name="Normal 6 4 5 3" xfId="14237"/>
    <cellStyle name="Normal 6 4 6" xfId="14238"/>
    <cellStyle name="Normal 6 4 6 2" xfId="14239"/>
    <cellStyle name="Normal 6 4 6 3" xfId="14240"/>
    <cellStyle name="Normal 6 4 7" xfId="14241"/>
    <cellStyle name="Normal 6 4 7 2" xfId="14242"/>
    <cellStyle name="Normal 6 4 7 3" xfId="14243"/>
    <cellStyle name="Normal 6 4 8" xfId="14244"/>
    <cellStyle name="Normal 6 4 8 2" xfId="14245"/>
    <cellStyle name="Normal 6 4 8 3" xfId="14246"/>
    <cellStyle name="Normal 6 4 9" xfId="14247"/>
    <cellStyle name="Normal 6 4 9 2" xfId="14248"/>
    <cellStyle name="Normal 6 4 9 3" xfId="14249"/>
    <cellStyle name="Normal 6 5" xfId="14250"/>
    <cellStyle name="Normal 6 5 10" xfId="14251"/>
    <cellStyle name="Normal 6 5 10 2" xfId="14252"/>
    <cellStyle name="Normal 6 5 10 3" xfId="14253"/>
    <cellStyle name="Normal 6 5 11" xfId="14254"/>
    <cellStyle name="Normal 6 5 11 2" xfId="14255"/>
    <cellStyle name="Normal 6 5 11 3" xfId="14256"/>
    <cellStyle name="Normal 6 5 12" xfId="14257"/>
    <cellStyle name="Normal 6 5 12 2" xfId="14258"/>
    <cellStyle name="Normal 6 5 12 3" xfId="14259"/>
    <cellStyle name="Normal 6 5 13" xfId="14260"/>
    <cellStyle name="Normal 6 5 14" xfId="14261"/>
    <cellStyle name="Normal 6 5 2" xfId="14262"/>
    <cellStyle name="Normal 6 5 2 2" xfId="14263"/>
    <cellStyle name="Normal 6 5 2 3" xfId="14264"/>
    <cellStyle name="Normal 6 5 3" xfId="14265"/>
    <cellStyle name="Normal 6 5 3 2" xfId="14266"/>
    <cellStyle name="Normal 6 5 3 3" xfId="14267"/>
    <cellStyle name="Normal 6 5 4" xfId="14268"/>
    <cellStyle name="Normal 6 5 4 2" xfId="14269"/>
    <cellStyle name="Normal 6 5 4 3" xfId="14270"/>
    <cellStyle name="Normal 6 5 5" xfId="14271"/>
    <cellStyle name="Normal 6 5 5 2" xfId="14272"/>
    <cellStyle name="Normal 6 5 5 3" xfId="14273"/>
    <cellStyle name="Normal 6 5 6" xfId="14274"/>
    <cellStyle name="Normal 6 5 6 2" xfId="14275"/>
    <cellStyle name="Normal 6 5 6 3" xfId="14276"/>
    <cellStyle name="Normal 6 5 7" xfId="14277"/>
    <cellStyle name="Normal 6 5 7 2" xfId="14278"/>
    <cellStyle name="Normal 6 5 7 3" xfId="14279"/>
    <cellStyle name="Normal 6 5 8" xfId="14280"/>
    <cellStyle name="Normal 6 5 8 2" xfId="14281"/>
    <cellStyle name="Normal 6 5 8 3" xfId="14282"/>
    <cellStyle name="Normal 6 5 9" xfId="14283"/>
    <cellStyle name="Normal 6 5 9 2" xfId="14284"/>
    <cellStyle name="Normal 6 5 9 3" xfId="14285"/>
    <cellStyle name="Normal 6 6" xfId="14286"/>
    <cellStyle name="Normal 6 6 10" xfId="14287"/>
    <cellStyle name="Normal 6 6 10 2" xfId="14288"/>
    <cellStyle name="Normal 6 6 10 3" xfId="14289"/>
    <cellStyle name="Normal 6 6 11" xfId="14290"/>
    <cellStyle name="Normal 6 6 11 2" xfId="14291"/>
    <cellStyle name="Normal 6 6 11 3" xfId="14292"/>
    <cellStyle name="Normal 6 6 12" xfId="14293"/>
    <cellStyle name="Normal 6 6 12 2" xfId="14294"/>
    <cellStyle name="Normal 6 6 12 3" xfId="14295"/>
    <cellStyle name="Normal 6 6 13" xfId="14296"/>
    <cellStyle name="Normal 6 6 14" xfId="14297"/>
    <cellStyle name="Normal 6 6 2" xfId="14298"/>
    <cellStyle name="Normal 6 6 2 2" xfId="14299"/>
    <cellStyle name="Normal 6 6 2 3" xfId="14300"/>
    <cellStyle name="Normal 6 6 3" xfId="14301"/>
    <cellStyle name="Normal 6 6 3 2" xfId="14302"/>
    <cellStyle name="Normal 6 6 3 3" xfId="14303"/>
    <cellStyle name="Normal 6 6 4" xfId="14304"/>
    <cellStyle name="Normal 6 6 4 2" xfId="14305"/>
    <cellStyle name="Normal 6 6 4 3" xfId="14306"/>
    <cellStyle name="Normal 6 6 5" xfId="14307"/>
    <cellStyle name="Normal 6 6 5 2" xfId="14308"/>
    <cellStyle name="Normal 6 6 5 3" xfId="14309"/>
    <cellStyle name="Normal 6 6 6" xfId="14310"/>
    <cellStyle name="Normal 6 6 6 2" xfId="14311"/>
    <cellStyle name="Normal 6 6 6 3" xfId="14312"/>
    <cellStyle name="Normal 6 6 7" xfId="14313"/>
    <cellStyle name="Normal 6 6 7 2" xfId="14314"/>
    <cellStyle name="Normal 6 6 7 3" xfId="14315"/>
    <cellStyle name="Normal 6 6 8" xfId="14316"/>
    <cellStyle name="Normal 6 6 8 2" xfId="14317"/>
    <cellStyle name="Normal 6 6 8 3" xfId="14318"/>
    <cellStyle name="Normal 6 6 9" xfId="14319"/>
    <cellStyle name="Normal 6 6 9 2" xfId="14320"/>
    <cellStyle name="Normal 6 6 9 3" xfId="14321"/>
    <cellStyle name="Normal 6 7" xfId="14322"/>
    <cellStyle name="Normal 6 7 2" xfId="14323"/>
    <cellStyle name="Normal 6 7 3" xfId="14324"/>
    <cellStyle name="Normal 6 8" xfId="14325"/>
    <cellStyle name="Normal 6 8 2" xfId="14326"/>
    <cellStyle name="Normal 6 8 3" xfId="14327"/>
    <cellStyle name="Normal 6 9" xfId="14328"/>
    <cellStyle name="Normal 6 9 2" xfId="14329"/>
    <cellStyle name="Normal 6 9 3" xfId="14330"/>
    <cellStyle name="Normal 60" xfId="14331"/>
    <cellStyle name="Normal 60 2" xfId="14332"/>
    <cellStyle name="Normal 60 3" xfId="14333"/>
    <cellStyle name="Normal 61" xfId="14334"/>
    <cellStyle name="Normal 61 2" xfId="14335"/>
    <cellStyle name="Normal 61 3" xfId="14336"/>
    <cellStyle name="Normal 62" xfId="14337"/>
    <cellStyle name="Normal 62 2" xfId="14338"/>
    <cellStyle name="Normal 62 3" xfId="14339"/>
    <cellStyle name="Normal 63" xfId="14340"/>
    <cellStyle name="Normal 63 2" xfId="14341"/>
    <cellStyle name="Normal 63 3" xfId="14342"/>
    <cellStyle name="Normal 64" xfId="14343"/>
    <cellStyle name="Normal 64 2" xfId="14344"/>
    <cellStyle name="Normal 64 3" xfId="14345"/>
    <cellStyle name="Normal 65" xfId="14346"/>
    <cellStyle name="Normal 65 2" xfId="14347"/>
    <cellStyle name="Normal 65 3" xfId="14348"/>
    <cellStyle name="Normal 66" xfId="14349"/>
    <cellStyle name="Normal 66 2" xfId="14350"/>
    <cellStyle name="Normal 66 3" xfId="14351"/>
    <cellStyle name="Normal 67" xfId="14352"/>
    <cellStyle name="Normal 67 2" xfId="14353"/>
    <cellStyle name="Normal 67 3" xfId="14354"/>
    <cellStyle name="Normal 68" xfId="14355"/>
    <cellStyle name="Normal 68 2" xfId="14356"/>
    <cellStyle name="Normal 68 3" xfId="14357"/>
    <cellStyle name="Normal 69" xfId="14358"/>
    <cellStyle name="Normal 69 2" xfId="14359"/>
    <cellStyle name="Normal 69 3" xfId="14360"/>
    <cellStyle name="Normal 7" xfId="14361"/>
    <cellStyle name="Normal 7 10" xfId="14362"/>
    <cellStyle name="Normal 7 10 2" xfId="14363"/>
    <cellStyle name="Normal 7 10 3" xfId="14364"/>
    <cellStyle name="Normal 7 11" xfId="14365"/>
    <cellStyle name="Normal 7 11 2" xfId="14366"/>
    <cellStyle name="Normal 7 11 3" xfId="14367"/>
    <cellStyle name="Normal 7 12" xfId="14368"/>
    <cellStyle name="Normal 7 12 2" xfId="14369"/>
    <cellStyle name="Normal 7 12 3" xfId="14370"/>
    <cellStyle name="Normal 7 13" xfId="14371"/>
    <cellStyle name="Normal 7 13 2" xfId="14372"/>
    <cellStyle name="Normal 7 13 3" xfId="14373"/>
    <cellStyle name="Normal 7 14" xfId="14374"/>
    <cellStyle name="Normal 7 14 2" xfId="14375"/>
    <cellStyle name="Normal 7 14 3" xfId="14376"/>
    <cellStyle name="Normal 7 15" xfId="14377"/>
    <cellStyle name="Normal 7 15 2" xfId="14378"/>
    <cellStyle name="Normal 7 15 3" xfId="14379"/>
    <cellStyle name="Normal 7 16" xfId="14380"/>
    <cellStyle name="Normal 7 16 2" xfId="14381"/>
    <cellStyle name="Normal 7 16 3" xfId="14382"/>
    <cellStyle name="Normal 7 17" xfId="14383"/>
    <cellStyle name="Normal 7 17 2" xfId="14384"/>
    <cellStyle name="Normal 7 17 3" xfId="14385"/>
    <cellStyle name="Normal 7 18" xfId="14386"/>
    <cellStyle name="Normal 7 18 2" xfId="14387"/>
    <cellStyle name="Normal 7 18 3" xfId="14388"/>
    <cellStyle name="Normal 7 19" xfId="14389"/>
    <cellStyle name="Normal 7 19 2" xfId="14390"/>
    <cellStyle name="Normal 7 19 3" xfId="14391"/>
    <cellStyle name="Normal 7 2" xfId="14392"/>
    <cellStyle name="Normal 7 2 10" xfId="14393"/>
    <cellStyle name="Normal 7 2 10 2" xfId="14394"/>
    <cellStyle name="Normal 7 2 10 3" xfId="14395"/>
    <cellStyle name="Normal 7 2 11" xfId="14396"/>
    <cellStyle name="Normal 7 2 11 2" xfId="14397"/>
    <cellStyle name="Normal 7 2 11 3" xfId="14398"/>
    <cellStyle name="Normal 7 2 12" xfId="14399"/>
    <cellStyle name="Normal 7 2 12 2" xfId="14400"/>
    <cellStyle name="Normal 7 2 12 3" xfId="14401"/>
    <cellStyle name="Normal 7 2 13" xfId="14402"/>
    <cellStyle name="Normal 7 2 14" xfId="14403"/>
    <cellStyle name="Normal 7 2 2" xfId="14404"/>
    <cellStyle name="Normal 7 2 2 2" xfId="14405"/>
    <cellStyle name="Normal 7 2 2 3" xfId="14406"/>
    <cellStyle name="Normal 7 2 3" xfId="14407"/>
    <cellStyle name="Normal 7 2 3 2" xfId="14408"/>
    <cellStyle name="Normal 7 2 3 3" xfId="14409"/>
    <cellStyle name="Normal 7 2 4" xfId="14410"/>
    <cellStyle name="Normal 7 2 4 2" xfId="14411"/>
    <cellStyle name="Normal 7 2 4 3" xfId="14412"/>
    <cellStyle name="Normal 7 2 5" xfId="14413"/>
    <cellStyle name="Normal 7 2 5 2" xfId="14414"/>
    <cellStyle name="Normal 7 2 5 3" xfId="14415"/>
    <cellStyle name="Normal 7 2 6" xfId="14416"/>
    <cellStyle name="Normal 7 2 6 2" xfId="14417"/>
    <cellStyle name="Normal 7 2 6 3" xfId="14418"/>
    <cellStyle name="Normal 7 2 7" xfId="14419"/>
    <cellStyle name="Normal 7 2 7 2" xfId="14420"/>
    <cellStyle name="Normal 7 2 7 3" xfId="14421"/>
    <cellStyle name="Normal 7 2 8" xfId="14422"/>
    <cellStyle name="Normal 7 2 8 2" xfId="14423"/>
    <cellStyle name="Normal 7 2 8 3" xfId="14424"/>
    <cellStyle name="Normal 7 2 9" xfId="14425"/>
    <cellStyle name="Normal 7 2 9 2" xfId="14426"/>
    <cellStyle name="Normal 7 2 9 3" xfId="14427"/>
    <cellStyle name="Normal 7 20" xfId="14428"/>
    <cellStyle name="Normal 7 20 2" xfId="14429"/>
    <cellStyle name="Normal 7 20 3" xfId="14430"/>
    <cellStyle name="Normal 7 21" xfId="14431"/>
    <cellStyle name="Normal 7 21 2" xfId="14432"/>
    <cellStyle name="Normal 7 21 3" xfId="14433"/>
    <cellStyle name="Normal 7 22" xfId="14434"/>
    <cellStyle name="Normal 7 22 2" xfId="14435"/>
    <cellStyle name="Normal 7 22 3" xfId="14436"/>
    <cellStyle name="Normal 7 23" xfId="14437"/>
    <cellStyle name="Normal 7 23 2" xfId="14438"/>
    <cellStyle name="Normal 7 23 3" xfId="14439"/>
    <cellStyle name="Normal 7 24" xfId="14440"/>
    <cellStyle name="Normal 7 24 2" xfId="14441"/>
    <cellStyle name="Normal 7 24 3" xfId="14442"/>
    <cellStyle name="Normal 7 25" xfId="14443"/>
    <cellStyle name="Normal 7 25 2" xfId="14444"/>
    <cellStyle name="Normal 7 25 3" xfId="14445"/>
    <cellStyle name="Normal 7 26" xfId="14446"/>
    <cellStyle name="Normal 7 26 2" xfId="14447"/>
    <cellStyle name="Normal 7 26 3" xfId="14448"/>
    <cellStyle name="Normal 7 27" xfId="14449"/>
    <cellStyle name="Normal 7 28" xfId="14450"/>
    <cellStyle name="Normal 7 3" xfId="14451"/>
    <cellStyle name="Normal 7 3 10" xfId="14452"/>
    <cellStyle name="Normal 7 3 10 2" xfId="14453"/>
    <cellStyle name="Normal 7 3 10 3" xfId="14454"/>
    <cellStyle name="Normal 7 3 11" xfId="14455"/>
    <cellStyle name="Normal 7 3 11 2" xfId="14456"/>
    <cellStyle name="Normal 7 3 11 3" xfId="14457"/>
    <cellStyle name="Normal 7 3 12" xfId="14458"/>
    <cellStyle name="Normal 7 3 12 2" xfId="14459"/>
    <cellStyle name="Normal 7 3 12 3" xfId="14460"/>
    <cellStyle name="Normal 7 3 13" xfId="14461"/>
    <cellStyle name="Normal 7 3 14" xfId="14462"/>
    <cellStyle name="Normal 7 3 2" xfId="14463"/>
    <cellStyle name="Normal 7 3 2 2" xfId="14464"/>
    <cellStyle name="Normal 7 3 2 3" xfId="14465"/>
    <cellStyle name="Normal 7 3 3" xfId="14466"/>
    <cellStyle name="Normal 7 3 3 2" xfId="14467"/>
    <cellStyle name="Normal 7 3 3 3" xfId="14468"/>
    <cellStyle name="Normal 7 3 4" xfId="14469"/>
    <cellStyle name="Normal 7 3 4 2" xfId="14470"/>
    <cellStyle name="Normal 7 3 4 3" xfId="14471"/>
    <cellStyle name="Normal 7 3 5" xfId="14472"/>
    <cellStyle name="Normal 7 3 5 2" xfId="14473"/>
    <cellStyle name="Normal 7 3 5 3" xfId="14474"/>
    <cellStyle name="Normal 7 3 6" xfId="14475"/>
    <cellStyle name="Normal 7 3 6 2" xfId="14476"/>
    <cellStyle name="Normal 7 3 6 3" xfId="14477"/>
    <cellStyle name="Normal 7 3 7" xfId="14478"/>
    <cellStyle name="Normal 7 3 7 2" xfId="14479"/>
    <cellStyle name="Normal 7 3 7 3" xfId="14480"/>
    <cellStyle name="Normal 7 3 8" xfId="14481"/>
    <cellStyle name="Normal 7 3 8 2" xfId="14482"/>
    <cellStyle name="Normal 7 3 8 3" xfId="14483"/>
    <cellStyle name="Normal 7 3 9" xfId="14484"/>
    <cellStyle name="Normal 7 3 9 2" xfId="14485"/>
    <cellStyle name="Normal 7 3 9 3" xfId="14486"/>
    <cellStyle name="Normal 7 4" xfId="14487"/>
    <cellStyle name="Normal 7 4 10" xfId="14488"/>
    <cellStyle name="Normal 7 4 10 2" xfId="14489"/>
    <cellStyle name="Normal 7 4 10 3" xfId="14490"/>
    <cellStyle name="Normal 7 4 11" xfId="14491"/>
    <cellStyle name="Normal 7 4 11 2" xfId="14492"/>
    <cellStyle name="Normal 7 4 11 3" xfId="14493"/>
    <cellStyle name="Normal 7 4 12" xfId="14494"/>
    <cellStyle name="Normal 7 4 12 2" xfId="14495"/>
    <cellStyle name="Normal 7 4 12 3" xfId="14496"/>
    <cellStyle name="Normal 7 4 13" xfId="14497"/>
    <cellStyle name="Normal 7 4 14" xfId="14498"/>
    <cellStyle name="Normal 7 4 2" xfId="14499"/>
    <cellStyle name="Normal 7 4 2 2" xfId="14500"/>
    <cellStyle name="Normal 7 4 2 3" xfId="14501"/>
    <cellStyle name="Normal 7 4 3" xfId="14502"/>
    <cellStyle name="Normal 7 4 3 2" xfId="14503"/>
    <cellStyle name="Normal 7 4 3 3" xfId="14504"/>
    <cellStyle name="Normal 7 4 4" xfId="14505"/>
    <cellStyle name="Normal 7 4 4 2" xfId="14506"/>
    <cellStyle name="Normal 7 4 4 3" xfId="14507"/>
    <cellStyle name="Normal 7 4 5" xfId="14508"/>
    <cellStyle name="Normal 7 4 5 2" xfId="14509"/>
    <cellStyle name="Normal 7 4 5 3" xfId="14510"/>
    <cellStyle name="Normal 7 4 6" xfId="14511"/>
    <cellStyle name="Normal 7 4 6 2" xfId="14512"/>
    <cellStyle name="Normal 7 4 6 3" xfId="14513"/>
    <cellStyle name="Normal 7 4 7" xfId="14514"/>
    <cellStyle name="Normal 7 4 7 2" xfId="14515"/>
    <cellStyle name="Normal 7 4 7 3" xfId="14516"/>
    <cellStyle name="Normal 7 4 8" xfId="14517"/>
    <cellStyle name="Normal 7 4 8 2" xfId="14518"/>
    <cellStyle name="Normal 7 4 8 3" xfId="14519"/>
    <cellStyle name="Normal 7 4 9" xfId="14520"/>
    <cellStyle name="Normal 7 4 9 2" xfId="14521"/>
    <cellStyle name="Normal 7 4 9 3" xfId="14522"/>
    <cellStyle name="Normal 7 5" xfId="14523"/>
    <cellStyle name="Normal 7 5 10" xfId="14524"/>
    <cellStyle name="Normal 7 5 10 2" xfId="14525"/>
    <cellStyle name="Normal 7 5 10 3" xfId="14526"/>
    <cellStyle name="Normal 7 5 11" xfId="14527"/>
    <cellStyle name="Normal 7 5 11 2" xfId="14528"/>
    <cellStyle name="Normal 7 5 11 3" xfId="14529"/>
    <cellStyle name="Normal 7 5 12" xfId="14530"/>
    <cellStyle name="Normal 7 5 12 2" xfId="14531"/>
    <cellStyle name="Normal 7 5 12 3" xfId="14532"/>
    <cellStyle name="Normal 7 5 13" xfId="14533"/>
    <cellStyle name="Normal 7 5 14" xfId="14534"/>
    <cellStyle name="Normal 7 5 2" xfId="14535"/>
    <cellStyle name="Normal 7 5 2 2" xfId="14536"/>
    <cellStyle name="Normal 7 5 2 3" xfId="14537"/>
    <cellStyle name="Normal 7 5 3" xfId="14538"/>
    <cellStyle name="Normal 7 5 3 2" xfId="14539"/>
    <cellStyle name="Normal 7 5 3 3" xfId="14540"/>
    <cellStyle name="Normal 7 5 4" xfId="14541"/>
    <cellStyle name="Normal 7 5 4 2" xfId="14542"/>
    <cellStyle name="Normal 7 5 4 3" xfId="14543"/>
    <cellStyle name="Normal 7 5 5" xfId="14544"/>
    <cellStyle name="Normal 7 5 5 2" xfId="14545"/>
    <cellStyle name="Normal 7 5 5 3" xfId="14546"/>
    <cellStyle name="Normal 7 5 6" xfId="14547"/>
    <cellStyle name="Normal 7 5 6 2" xfId="14548"/>
    <cellStyle name="Normal 7 5 6 3" xfId="14549"/>
    <cellStyle name="Normal 7 5 7" xfId="14550"/>
    <cellStyle name="Normal 7 5 7 2" xfId="14551"/>
    <cellStyle name="Normal 7 5 7 3" xfId="14552"/>
    <cellStyle name="Normal 7 5 8" xfId="14553"/>
    <cellStyle name="Normal 7 5 8 2" xfId="14554"/>
    <cellStyle name="Normal 7 5 8 3" xfId="14555"/>
    <cellStyle name="Normal 7 5 9" xfId="14556"/>
    <cellStyle name="Normal 7 5 9 2" xfId="14557"/>
    <cellStyle name="Normal 7 5 9 3" xfId="14558"/>
    <cellStyle name="Normal 7 6" xfId="14559"/>
    <cellStyle name="Normal 7 6 10" xfId="14560"/>
    <cellStyle name="Normal 7 6 10 2" xfId="14561"/>
    <cellStyle name="Normal 7 6 10 3" xfId="14562"/>
    <cellStyle name="Normal 7 6 11" xfId="14563"/>
    <cellStyle name="Normal 7 6 11 2" xfId="14564"/>
    <cellStyle name="Normal 7 6 11 3" xfId="14565"/>
    <cellStyle name="Normal 7 6 12" xfId="14566"/>
    <cellStyle name="Normal 7 6 12 2" xfId="14567"/>
    <cellStyle name="Normal 7 6 12 3" xfId="14568"/>
    <cellStyle name="Normal 7 6 13" xfId="14569"/>
    <cellStyle name="Normal 7 6 14" xfId="14570"/>
    <cellStyle name="Normal 7 6 2" xfId="14571"/>
    <cellStyle name="Normal 7 6 2 2" xfId="14572"/>
    <cellStyle name="Normal 7 6 2 3" xfId="14573"/>
    <cellStyle name="Normal 7 6 3" xfId="14574"/>
    <cellStyle name="Normal 7 6 3 2" xfId="14575"/>
    <cellStyle name="Normal 7 6 3 3" xfId="14576"/>
    <cellStyle name="Normal 7 6 4" xfId="14577"/>
    <cellStyle name="Normal 7 6 4 2" xfId="14578"/>
    <cellStyle name="Normal 7 6 4 3" xfId="14579"/>
    <cellStyle name="Normal 7 6 5" xfId="14580"/>
    <cellStyle name="Normal 7 6 5 2" xfId="14581"/>
    <cellStyle name="Normal 7 6 5 3" xfId="14582"/>
    <cellStyle name="Normal 7 6 6" xfId="14583"/>
    <cellStyle name="Normal 7 6 6 2" xfId="14584"/>
    <cellStyle name="Normal 7 6 6 3" xfId="14585"/>
    <cellStyle name="Normal 7 6 7" xfId="14586"/>
    <cellStyle name="Normal 7 6 7 2" xfId="14587"/>
    <cellStyle name="Normal 7 6 7 3" xfId="14588"/>
    <cellStyle name="Normal 7 6 8" xfId="14589"/>
    <cellStyle name="Normal 7 6 8 2" xfId="14590"/>
    <cellStyle name="Normal 7 6 8 3" xfId="14591"/>
    <cellStyle name="Normal 7 6 9" xfId="14592"/>
    <cellStyle name="Normal 7 6 9 2" xfId="14593"/>
    <cellStyle name="Normal 7 6 9 3" xfId="14594"/>
    <cellStyle name="Normal 7 7" xfId="14595"/>
    <cellStyle name="Normal 7 7 2" xfId="14596"/>
    <cellStyle name="Normal 7 7 3" xfId="14597"/>
    <cellStyle name="Normal 7 8" xfId="14598"/>
    <cellStyle name="Normal 7 8 2" xfId="14599"/>
    <cellStyle name="Normal 7 8 3" xfId="14600"/>
    <cellStyle name="Normal 7 9" xfId="14601"/>
    <cellStyle name="Normal 7 9 2" xfId="14602"/>
    <cellStyle name="Normal 7 9 3" xfId="14603"/>
    <cellStyle name="Normal 70" xfId="14604"/>
    <cellStyle name="Normal 70 2" xfId="14605"/>
    <cellStyle name="Normal 70 3" xfId="14606"/>
    <cellStyle name="Normal 71" xfId="14607"/>
    <cellStyle name="Normal 71 2" xfId="14608"/>
    <cellStyle name="Normal 71 3" xfId="14609"/>
    <cellStyle name="Normal 72" xfId="14610"/>
    <cellStyle name="Normal 72 2" xfId="14611"/>
    <cellStyle name="Normal 72 3" xfId="14612"/>
    <cellStyle name="Normal 73" xfId="14613"/>
    <cellStyle name="Normal 73 2" xfId="14614"/>
    <cellStyle name="Normal 73 3" xfId="14615"/>
    <cellStyle name="Normal 74" xfId="14616"/>
    <cellStyle name="Normal 74 2" xfId="14617"/>
    <cellStyle name="Normal 74 3" xfId="14618"/>
    <cellStyle name="Normal 75" xfId="14619"/>
    <cellStyle name="Normal 75 2" xfId="14620"/>
    <cellStyle name="Normal 75 3" xfId="14621"/>
    <cellStyle name="Normal 76" xfId="14622"/>
    <cellStyle name="Normal 76 2" xfId="14623"/>
    <cellStyle name="Normal 76 3" xfId="14624"/>
    <cellStyle name="Normal 77" xfId="14625"/>
    <cellStyle name="Normal 77 2" xfId="14626"/>
    <cellStyle name="Normal 77 3" xfId="14627"/>
    <cellStyle name="Normal 78" xfId="14628"/>
    <cellStyle name="Normal 78 2" xfId="14629"/>
    <cellStyle name="Normal 78 3" xfId="14630"/>
    <cellStyle name="Normal 79" xfId="14631"/>
    <cellStyle name="Normal 79 2" xfId="14632"/>
    <cellStyle name="Normal 79 3" xfId="14633"/>
    <cellStyle name="Normal 8" xfId="14634"/>
    <cellStyle name="Normal 8 10" xfId="14635"/>
    <cellStyle name="Normal 8 10 2" xfId="14636"/>
    <cellStyle name="Normal 8 10 3" xfId="14637"/>
    <cellStyle name="Normal 8 11" xfId="14638"/>
    <cellStyle name="Normal 8 11 2" xfId="14639"/>
    <cellStyle name="Normal 8 12" xfId="14640"/>
    <cellStyle name="Normal 8 12 2" xfId="14641"/>
    <cellStyle name="Normal 8 13" xfId="14642"/>
    <cellStyle name="Normal 8 13 2" xfId="14643"/>
    <cellStyle name="Normal 8 14" xfId="14644"/>
    <cellStyle name="Normal 8 14 2" xfId="14645"/>
    <cellStyle name="Normal 8 14 3" xfId="14646"/>
    <cellStyle name="Normal 8 15" xfId="14647"/>
    <cellStyle name="Normal 8 15 2" xfId="14648"/>
    <cellStyle name="Normal 8 15 3" xfId="14649"/>
    <cellStyle name="Normal 8 16" xfId="14650"/>
    <cellStyle name="Normal 8 16 2" xfId="14651"/>
    <cellStyle name="Normal 8 16 3" xfId="14652"/>
    <cellStyle name="Normal 8 17" xfId="14653"/>
    <cellStyle name="Normal 8 17 2" xfId="14654"/>
    <cellStyle name="Normal 8 17 3" xfId="14655"/>
    <cellStyle name="Normal 8 18" xfId="14656"/>
    <cellStyle name="Normal 8 18 2" xfId="14657"/>
    <cellStyle name="Normal 8 18 3" xfId="14658"/>
    <cellStyle name="Normal 8 19" xfId="14659"/>
    <cellStyle name="Normal 8 19 2" xfId="14660"/>
    <cellStyle name="Normal 8 19 3" xfId="14661"/>
    <cellStyle name="Normal 8 2" xfId="14662"/>
    <cellStyle name="Normal 8 2 2" xfId="14663"/>
    <cellStyle name="Normal 8 2 2 2" xfId="14664"/>
    <cellStyle name="Normal 8 2 2 3" xfId="14665"/>
    <cellStyle name="Normal 8 2 3" xfId="14666"/>
    <cellStyle name="Normal 8 2 3 2" xfId="14667"/>
    <cellStyle name="Normal 8 2 3 3" xfId="14668"/>
    <cellStyle name="Normal 8 2 4" xfId="14669"/>
    <cellStyle name="Normal 8 2 4 2" xfId="14670"/>
    <cellStyle name="Normal 8 2 4 3" xfId="14671"/>
    <cellStyle name="Normal 8 2 5" xfId="14672"/>
    <cellStyle name="Normal 8 2 5 2" xfId="14673"/>
    <cellStyle name="Normal 8 2 5 3" xfId="14674"/>
    <cellStyle name="Normal 8 2 6" xfId="14675"/>
    <cellStyle name="Normal 8 20" xfId="14676"/>
    <cellStyle name="Normal 8 20 2" xfId="14677"/>
    <cellStyle name="Normal 8 20 3" xfId="14678"/>
    <cellStyle name="Normal 8 21" xfId="14679"/>
    <cellStyle name="Normal 8 21 2" xfId="14680"/>
    <cellStyle name="Normal 8 21 3" xfId="14681"/>
    <cellStyle name="Normal 8 22" xfId="14682"/>
    <cellStyle name="Normal 8 22 2" xfId="14683"/>
    <cellStyle name="Normal 8 22 3" xfId="14684"/>
    <cellStyle name="Normal 8 23" xfId="14685"/>
    <cellStyle name="Normal 8 23 2" xfId="14686"/>
    <cellStyle name="Normal 8 23 3" xfId="14687"/>
    <cellStyle name="Normal 8 24" xfId="14688"/>
    <cellStyle name="Normal 8 25" xfId="14689"/>
    <cellStyle name="Normal 8 3" xfId="14690"/>
    <cellStyle name="Normal 8 3 2" xfId="14691"/>
    <cellStyle name="Normal 8 3 2 2" xfId="14692"/>
    <cellStyle name="Normal 8 3 2 3" xfId="14693"/>
    <cellStyle name="Normal 8 3 3" xfId="14694"/>
    <cellStyle name="Normal 8 3 3 2" xfId="14695"/>
    <cellStyle name="Normal 8 3 3 3" xfId="14696"/>
    <cellStyle name="Normal 8 3 4" xfId="14697"/>
    <cellStyle name="Normal 8 3 4 2" xfId="14698"/>
    <cellStyle name="Normal 8 3 4 3" xfId="14699"/>
    <cellStyle name="Normal 8 3 5" xfId="14700"/>
    <cellStyle name="Normal 8 3 5 2" xfId="14701"/>
    <cellStyle name="Normal 8 3 5 3" xfId="14702"/>
    <cellStyle name="Normal 8 3 6" xfId="14703"/>
    <cellStyle name="Normal 8 4" xfId="14704"/>
    <cellStyle name="Normal 8 4 2" xfId="14705"/>
    <cellStyle name="Normal 8 4 2 2" xfId="14706"/>
    <cellStyle name="Normal 8 4 2 3" xfId="14707"/>
    <cellStyle name="Normal 8 4 3" xfId="14708"/>
    <cellStyle name="Normal 8 4 3 2" xfId="14709"/>
    <cellStyle name="Normal 8 4 3 3" xfId="14710"/>
    <cellStyle name="Normal 8 4 4" xfId="14711"/>
    <cellStyle name="Normal 8 4 4 2" xfId="14712"/>
    <cellStyle name="Normal 8 4 4 3" xfId="14713"/>
    <cellStyle name="Normal 8 4 5" xfId="14714"/>
    <cellStyle name="Normal 8 4 5 2" xfId="14715"/>
    <cellStyle name="Normal 8 4 5 3" xfId="14716"/>
    <cellStyle name="Normal 8 4 6" xfId="14717"/>
    <cellStyle name="Normal 8 5" xfId="14718"/>
    <cellStyle name="Normal 8 5 2" xfId="14719"/>
    <cellStyle name="Normal 8 5 2 2" xfId="14720"/>
    <cellStyle name="Normal 8 5 2 3" xfId="14721"/>
    <cellStyle name="Normal 8 5 3" xfId="14722"/>
    <cellStyle name="Normal 8 5 3 2" xfId="14723"/>
    <cellStyle name="Normal 8 5 3 3" xfId="14724"/>
    <cellStyle name="Normal 8 5 4" xfId="14725"/>
    <cellStyle name="Normal 8 5 4 2" xfId="14726"/>
    <cellStyle name="Normal 8 5 4 3" xfId="14727"/>
    <cellStyle name="Normal 8 5 5" xfId="14728"/>
    <cellStyle name="Normal 8 5 5 2" xfId="14729"/>
    <cellStyle name="Normal 8 5 5 3" xfId="14730"/>
    <cellStyle name="Normal 8 5 6" xfId="14731"/>
    <cellStyle name="Normal 8 6" xfId="14732"/>
    <cellStyle name="Normal 8 6 2" xfId="14733"/>
    <cellStyle name="Normal 8 6 2 2" xfId="14734"/>
    <cellStyle name="Normal 8 6 2 3" xfId="14735"/>
    <cellStyle name="Normal 8 6 3" xfId="14736"/>
    <cellStyle name="Normal 8 6 3 2" xfId="14737"/>
    <cellStyle name="Normal 8 6 3 3" xfId="14738"/>
    <cellStyle name="Normal 8 6 4" xfId="14739"/>
    <cellStyle name="Normal 8 6 4 2" xfId="14740"/>
    <cellStyle name="Normal 8 6 4 3" xfId="14741"/>
    <cellStyle name="Normal 8 6 5" xfId="14742"/>
    <cellStyle name="Normal 8 6 5 2" xfId="14743"/>
    <cellStyle name="Normal 8 6 5 3" xfId="14744"/>
    <cellStyle name="Normal 8 6 6" xfId="14745"/>
    <cellStyle name="Normal 8 6 7" xfId="14746"/>
    <cellStyle name="Normal 8 7" xfId="14747"/>
    <cellStyle name="Normal 8 7 2" xfId="14748"/>
    <cellStyle name="Normal 8 7 2 2" xfId="14749"/>
    <cellStyle name="Normal 8 7 2 3" xfId="14750"/>
    <cellStyle name="Normal 8 7 3" xfId="14751"/>
    <cellStyle name="Normal 8 7 3 2" xfId="14752"/>
    <cellStyle name="Normal 8 7 3 3" xfId="14753"/>
    <cellStyle name="Normal 8 7 4" xfId="14754"/>
    <cellStyle name="Normal 8 7 4 2" xfId="14755"/>
    <cellStyle name="Normal 8 7 4 3" xfId="14756"/>
    <cellStyle name="Normal 8 7 5" xfId="14757"/>
    <cellStyle name="Normal 8 7 5 2" xfId="14758"/>
    <cellStyle name="Normal 8 7 5 3" xfId="14759"/>
    <cellStyle name="Normal 8 7 6" xfId="14760"/>
    <cellStyle name="Normal 8 7 7" xfId="14761"/>
    <cellStyle name="Normal 8 8" xfId="14762"/>
    <cellStyle name="Normal 8 8 2" xfId="14763"/>
    <cellStyle name="Normal 8 8 2 2" xfId="14764"/>
    <cellStyle name="Normal 8 8 2 3" xfId="14765"/>
    <cellStyle name="Normal 8 8 3" xfId="14766"/>
    <cellStyle name="Normal 8 8 3 2" xfId="14767"/>
    <cellStyle name="Normal 8 8 3 3" xfId="14768"/>
    <cellStyle name="Normal 8 8 4" xfId="14769"/>
    <cellStyle name="Normal 8 8 4 2" xfId="14770"/>
    <cellStyle name="Normal 8 8 4 3" xfId="14771"/>
    <cellStyle name="Normal 8 8 5" xfId="14772"/>
    <cellStyle name="Normal 8 8 5 2" xfId="14773"/>
    <cellStyle name="Normal 8 8 5 3" xfId="14774"/>
    <cellStyle name="Normal 8 8 6" xfId="14775"/>
    <cellStyle name="Normal 8 8 7" xfId="14776"/>
    <cellStyle name="Normal 8 9" xfId="14777"/>
    <cellStyle name="Normal 8 9 2" xfId="14778"/>
    <cellStyle name="Normal 8 9 3" xfId="14779"/>
    <cellStyle name="Normal 80" xfId="14780"/>
    <cellStyle name="Normal 80 2" xfId="14781"/>
    <cellStyle name="Normal 80 3" xfId="14782"/>
    <cellStyle name="Normal 81" xfId="14783"/>
    <cellStyle name="Normal 81 2" xfId="14784"/>
    <cellStyle name="Normal 81 3" xfId="14785"/>
    <cellStyle name="Normal 82" xfId="14786"/>
    <cellStyle name="Normal 83" xfId="14787"/>
    <cellStyle name="Normal 84" xfId="14788"/>
    <cellStyle name="Normal 85" xfId="14789"/>
    <cellStyle name="Normal 86" xfId="14790"/>
    <cellStyle name="Normal 87" xfId="14791"/>
    <cellStyle name="Normal 88" xfId="14792"/>
    <cellStyle name="Normal 89" xfId="14793"/>
    <cellStyle name="Normal 9" xfId="14794"/>
    <cellStyle name="Normal 9 10" xfId="14795"/>
    <cellStyle name="Normal 9 10 2" xfId="14796"/>
    <cellStyle name="Normal 9 10 3" xfId="14797"/>
    <cellStyle name="Normal 9 11" xfId="14798"/>
    <cellStyle name="Normal 9 11 2" xfId="14799"/>
    <cellStyle name="Normal 9 11 3" xfId="14800"/>
    <cellStyle name="Normal 9 12" xfId="14801"/>
    <cellStyle name="Normal 9 12 2" xfId="14802"/>
    <cellStyle name="Normal 9 12 3" xfId="14803"/>
    <cellStyle name="Normal 9 13" xfId="14804"/>
    <cellStyle name="Normal 9 13 2" xfId="14805"/>
    <cellStyle name="Normal 9 13 3" xfId="14806"/>
    <cellStyle name="Normal 9 14" xfId="14807"/>
    <cellStyle name="Normal 9 14 2" xfId="14808"/>
    <cellStyle name="Normal 9 14 3" xfId="14809"/>
    <cellStyle name="Normal 9 15" xfId="14810"/>
    <cellStyle name="Normal 9 15 2" xfId="14811"/>
    <cellStyle name="Normal 9 15 3" xfId="14812"/>
    <cellStyle name="Normal 9 16" xfId="14813"/>
    <cellStyle name="Normal 9 16 2" xfId="14814"/>
    <cellStyle name="Normal 9 16 3" xfId="14815"/>
    <cellStyle name="Normal 9 17" xfId="14816"/>
    <cellStyle name="Normal 9 17 2" xfId="14817"/>
    <cellStyle name="Normal 9 17 3" xfId="14818"/>
    <cellStyle name="Normal 9 18" xfId="14819"/>
    <cellStyle name="Normal 9 18 2" xfId="14820"/>
    <cellStyle name="Normal 9 18 3" xfId="14821"/>
    <cellStyle name="Normal 9 19" xfId="14822"/>
    <cellStyle name="Normal 9 19 2" xfId="14823"/>
    <cellStyle name="Normal 9 19 3" xfId="14824"/>
    <cellStyle name="Normal 9 2" xfId="14825"/>
    <cellStyle name="Normal 9 2 10" xfId="14826"/>
    <cellStyle name="Normal 9 2 10 2" xfId="14827"/>
    <cellStyle name="Normal 9 2 10 3" xfId="14828"/>
    <cellStyle name="Normal 9 2 11" xfId="14829"/>
    <cellStyle name="Normal 9 2 11 2" xfId="14830"/>
    <cellStyle name="Normal 9 2 11 3" xfId="14831"/>
    <cellStyle name="Normal 9 2 12" xfId="14832"/>
    <cellStyle name="Normal 9 2 12 2" xfId="14833"/>
    <cellStyle name="Normal 9 2 12 3" xfId="14834"/>
    <cellStyle name="Normal 9 2 13" xfId="14835"/>
    <cellStyle name="Normal 9 2 14" xfId="14836"/>
    <cellStyle name="Normal 9 2 2" xfId="14837"/>
    <cellStyle name="Normal 9 2 2 2" xfId="14838"/>
    <cellStyle name="Normal 9 2 2 3" xfId="14839"/>
    <cellStyle name="Normal 9 2 3" xfId="14840"/>
    <cellStyle name="Normal 9 2 3 2" xfId="14841"/>
    <cellStyle name="Normal 9 2 3 3" xfId="14842"/>
    <cellStyle name="Normal 9 2 4" xfId="14843"/>
    <cellStyle name="Normal 9 2 4 2" xfId="14844"/>
    <cellStyle name="Normal 9 2 4 3" xfId="14845"/>
    <cellStyle name="Normal 9 2 5" xfId="14846"/>
    <cellStyle name="Normal 9 2 5 2" xfId="14847"/>
    <cellStyle name="Normal 9 2 5 3" xfId="14848"/>
    <cellStyle name="Normal 9 2 6" xfId="14849"/>
    <cellStyle name="Normal 9 2 6 2" xfId="14850"/>
    <cellStyle name="Normal 9 2 6 3" xfId="14851"/>
    <cellStyle name="Normal 9 2 7" xfId="14852"/>
    <cellStyle name="Normal 9 2 7 2" xfId="14853"/>
    <cellStyle name="Normal 9 2 7 3" xfId="14854"/>
    <cellStyle name="Normal 9 2 8" xfId="14855"/>
    <cellStyle name="Normal 9 2 8 2" xfId="14856"/>
    <cellStyle name="Normal 9 2 8 3" xfId="14857"/>
    <cellStyle name="Normal 9 2 9" xfId="14858"/>
    <cellStyle name="Normal 9 2 9 2" xfId="14859"/>
    <cellStyle name="Normal 9 2 9 3" xfId="14860"/>
    <cellStyle name="Normal 9 20" xfId="14861"/>
    <cellStyle name="Normal 9 20 2" xfId="14862"/>
    <cellStyle name="Normal 9 20 3" xfId="14863"/>
    <cellStyle name="Normal 9 21" xfId="14864"/>
    <cellStyle name="Normal 9 21 2" xfId="14865"/>
    <cellStyle name="Normal 9 21 3" xfId="14866"/>
    <cellStyle name="Normal 9 22" xfId="14867"/>
    <cellStyle name="Normal 9 22 2" xfId="14868"/>
    <cellStyle name="Normal 9 22 3" xfId="14869"/>
    <cellStyle name="Normal 9 23" xfId="14870"/>
    <cellStyle name="Normal 9 23 2" xfId="14871"/>
    <cellStyle name="Normal 9 23 3" xfId="14872"/>
    <cellStyle name="Normal 9 24" xfId="14873"/>
    <cellStyle name="Normal 9 24 2" xfId="14874"/>
    <cellStyle name="Normal 9 24 3" xfId="14875"/>
    <cellStyle name="Normal 9 25" xfId="14876"/>
    <cellStyle name="Normal 9 25 2" xfId="14877"/>
    <cellStyle name="Normal 9 25 3" xfId="14878"/>
    <cellStyle name="Normal 9 26" xfId="14879"/>
    <cellStyle name="Normal 9 26 2" xfId="14880"/>
    <cellStyle name="Normal 9 26 3" xfId="14881"/>
    <cellStyle name="Normal 9 27" xfId="14882"/>
    <cellStyle name="Normal 9 28" xfId="14883"/>
    <cellStyle name="Normal 9 3" xfId="14884"/>
    <cellStyle name="Normal 9 3 10" xfId="14885"/>
    <cellStyle name="Normal 9 3 10 2" xfId="14886"/>
    <cellStyle name="Normal 9 3 10 3" xfId="14887"/>
    <cellStyle name="Normal 9 3 11" xfId="14888"/>
    <cellStyle name="Normal 9 3 11 2" xfId="14889"/>
    <cellStyle name="Normal 9 3 11 3" xfId="14890"/>
    <cellStyle name="Normal 9 3 12" xfId="14891"/>
    <cellStyle name="Normal 9 3 12 2" xfId="14892"/>
    <cellStyle name="Normal 9 3 12 3" xfId="14893"/>
    <cellStyle name="Normal 9 3 13" xfId="14894"/>
    <cellStyle name="Normal 9 3 14" xfId="14895"/>
    <cellStyle name="Normal 9 3 2" xfId="14896"/>
    <cellStyle name="Normal 9 3 2 2" xfId="14897"/>
    <cellStyle name="Normal 9 3 2 3" xfId="14898"/>
    <cellStyle name="Normal 9 3 3" xfId="14899"/>
    <cellStyle name="Normal 9 3 3 2" xfId="14900"/>
    <cellStyle name="Normal 9 3 3 3" xfId="14901"/>
    <cellStyle name="Normal 9 3 4" xfId="14902"/>
    <cellStyle name="Normal 9 3 4 2" xfId="14903"/>
    <cellStyle name="Normal 9 3 4 3" xfId="14904"/>
    <cellStyle name="Normal 9 3 5" xfId="14905"/>
    <cellStyle name="Normal 9 3 5 2" xfId="14906"/>
    <cellStyle name="Normal 9 3 5 3" xfId="14907"/>
    <cellStyle name="Normal 9 3 6" xfId="14908"/>
    <cellStyle name="Normal 9 3 6 2" xfId="14909"/>
    <cellStyle name="Normal 9 3 6 3" xfId="14910"/>
    <cellStyle name="Normal 9 3 7" xfId="14911"/>
    <cellStyle name="Normal 9 3 7 2" xfId="14912"/>
    <cellStyle name="Normal 9 3 7 3" xfId="14913"/>
    <cellStyle name="Normal 9 3 8" xfId="14914"/>
    <cellStyle name="Normal 9 3 8 2" xfId="14915"/>
    <cellStyle name="Normal 9 3 8 3" xfId="14916"/>
    <cellStyle name="Normal 9 3 9" xfId="14917"/>
    <cellStyle name="Normal 9 3 9 2" xfId="14918"/>
    <cellStyle name="Normal 9 3 9 3" xfId="14919"/>
    <cellStyle name="Normal 9 4" xfId="14920"/>
    <cellStyle name="Normal 9 4 10" xfId="14921"/>
    <cellStyle name="Normal 9 4 10 2" xfId="14922"/>
    <cellStyle name="Normal 9 4 10 3" xfId="14923"/>
    <cellStyle name="Normal 9 4 11" xfId="14924"/>
    <cellStyle name="Normal 9 4 11 2" xfId="14925"/>
    <cellStyle name="Normal 9 4 11 3" xfId="14926"/>
    <cellStyle name="Normal 9 4 12" xfId="14927"/>
    <cellStyle name="Normal 9 4 12 2" xfId="14928"/>
    <cellStyle name="Normal 9 4 12 3" xfId="14929"/>
    <cellStyle name="Normal 9 4 13" xfId="14930"/>
    <cellStyle name="Normal 9 4 14" xfId="14931"/>
    <cellStyle name="Normal 9 4 2" xfId="14932"/>
    <cellStyle name="Normal 9 4 2 2" xfId="14933"/>
    <cellStyle name="Normal 9 4 2 3" xfId="14934"/>
    <cellStyle name="Normal 9 4 3" xfId="14935"/>
    <cellStyle name="Normal 9 4 3 2" xfId="14936"/>
    <cellStyle name="Normal 9 4 3 3" xfId="14937"/>
    <cellStyle name="Normal 9 4 4" xfId="14938"/>
    <cellStyle name="Normal 9 4 4 2" xfId="14939"/>
    <cellStyle name="Normal 9 4 4 3" xfId="14940"/>
    <cellStyle name="Normal 9 4 5" xfId="14941"/>
    <cellStyle name="Normal 9 4 5 2" xfId="14942"/>
    <cellStyle name="Normal 9 4 5 3" xfId="14943"/>
    <cellStyle name="Normal 9 4 6" xfId="14944"/>
    <cellStyle name="Normal 9 4 6 2" xfId="14945"/>
    <cellStyle name="Normal 9 4 6 3" xfId="14946"/>
    <cellStyle name="Normal 9 4 7" xfId="14947"/>
    <cellStyle name="Normal 9 4 7 2" xfId="14948"/>
    <cellStyle name="Normal 9 4 7 3" xfId="14949"/>
    <cellStyle name="Normal 9 4 8" xfId="14950"/>
    <cellStyle name="Normal 9 4 8 2" xfId="14951"/>
    <cellStyle name="Normal 9 4 8 3" xfId="14952"/>
    <cellStyle name="Normal 9 4 9" xfId="14953"/>
    <cellStyle name="Normal 9 4 9 2" xfId="14954"/>
    <cellStyle name="Normal 9 4 9 3" xfId="14955"/>
    <cellStyle name="Normal 9 5" xfId="14956"/>
    <cellStyle name="Normal 9 5 10" xfId="14957"/>
    <cellStyle name="Normal 9 5 10 2" xfId="14958"/>
    <cellStyle name="Normal 9 5 10 3" xfId="14959"/>
    <cellStyle name="Normal 9 5 11" xfId="14960"/>
    <cellStyle name="Normal 9 5 11 2" xfId="14961"/>
    <cellStyle name="Normal 9 5 11 3" xfId="14962"/>
    <cellStyle name="Normal 9 5 12" xfId="14963"/>
    <cellStyle name="Normal 9 5 12 2" xfId="14964"/>
    <cellStyle name="Normal 9 5 12 3" xfId="14965"/>
    <cellStyle name="Normal 9 5 13" xfId="14966"/>
    <cellStyle name="Normal 9 5 14" xfId="14967"/>
    <cellStyle name="Normal 9 5 2" xfId="14968"/>
    <cellStyle name="Normal 9 5 2 2" xfId="14969"/>
    <cellStyle name="Normal 9 5 2 3" xfId="14970"/>
    <cellStyle name="Normal 9 5 3" xfId="14971"/>
    <cellStyle name="Normal 9 5 3 2" xfId="14972"/>
    <cellStyle name="Normal 9 5 3 3" xfId="14973"/>
    <cellStyle name="Normal 9 5 4" xfId="14974"/>
    <cellStyle name="Normal 9 5 4 2" xfId="14975"/>
    <cellStyle name="Normal 9 5 4 3" xfId="14976"/>
    <cellStyle name="Normal 9 5 5" xfId="14977"/>
    <cellStyle name="Normal 9 5 5 2" xfId="14978"/>
    <cellStyle name="Normal 9 5 5 3" xfId="14979"/>
    <cellStyle name="Normal 9 5 6" xfId="14980"/>
    <cellStyle name="Normal 9 5 6 2" xfId="14981"/>
    <cellStyle name="Normal 9 5 6 3" xfId="14982"/>
    <cellStyle name="Normal 9 5 7" xfId="14983"/>
    <cellStyle name="Normal 9 5 7 2" xfId="14984"/>
    <cellStyle name="Normal 9 5 7 3" xfId="14985"/>
    <cellStyle name="Normal 9 5 8" xfId="14986"/>
    <cellStyle name="Normal 9 5 8 2" xfId="14987"/>
    <cellStyle name="Normal 9 5 8 3" xfId="14988"/>
    <cellStyle name="Normal 9 5 9" xfId="14989"/>
    <cellStyle name="Normal 9 5 9 2" xfId="14990"/>
    <cellStyle name="Normal 9 5 9 3" xfId="14991"/>
    <cellStyle name="Normal 9 6" xfId="14992"/>
    <cellStyle name="Normal 9 6 10" xfId="14993"/>
    <cellStyle name="Normal 9 6 10 2" xfId="14994"/>
    <cellStyle name="Normal 9 6 10 3" xfId="14995"/>
    <cellStyle name="Normal 9 6 11" xfId="14996"/>
    <cellStyle name="Normal 9 6 11 2" xfId="14997"/>
    <cellStyle name="Normal 9 6 11 3" xfId="14998"/>
    <cellStyle name="Normal 9 6 12" xfId="14999"/>
    <cellStyle name="Normal 9 6 12 2" xfId="15000"/>
    <cellStyle name="Normal 9 6 12 3" xfId="15001"/>
    <cellStyle name="Normal 9 6 13" xfId="15002"/>
    <cellStyle name="Normal 9 6 14" xfId="15003"/>
    <cellStyle name="Normal 9 6 2" xfId="15004"/>
    <cellStyle name="Normal 9 6 2 2" xfId="15005"/>
    <cellStyle name="Normal 9 6 2 3" xfId="15006"/>
    <cellStyle name="Normal 9 6 3" xfId="15007"/>
    <cellStyle name="Normal 9 6 3 2" xfId="15008"/>
    <cellStyle name="Normal 9 6 3 3" xfId="15009"/>
    <cellStyle name="Normal 9 6 4" xfId="15010"/>
    <cellStyle name="Normal 9 6 4 2" xfId="15011"/>
    <cellStyle name="Normal 9 6 4 3" xfId="15012"/>
    <cellStyle name="Normal 9 6 5" xfId="15013"/>
    <cellStyle name="Normal 9 6 5 2" xfId="15014"/>
    <cellStyle name="Normal 9 6 5 3" xfId="15015"/>
    <cellStyle name="Normal 9 6 6" xfId="15016"/>
    <cellStyle name="Normal 9 6 6 2" xfId="15017"/>
    <cellStyle name="Normal 9 6 6 3" xfId="15018"/>
    <cellStyle name="Normal 9 6 7" xfId="15019"/>
    <cellStyle name="Normal 9 6 7 2" xfId="15020"/>
    <cellStyle name="Normal 9 6 7 3" xfId="15021"/>
    <cellStyle name="Normal 9 6 8" xfId="15022"/>
    <cellStyle name="Normal 9 6 8 2" xfId="15023"/>
    <cellStyle name="Normal 9 6 8 3" xfId="15024"/>
    <cellStyle name="Normal 9 6 9" xfId="15025"/>
    <cellStyle name="Normal 9 6 9 2" xfId="15026"/>
    <cellStyle name="Normal 9 6 9 3" xfId="15027"/>
    <cellStyle name="Normal 9 7" xfId="15028"/>
    <cellStyle name="Normal 9 7 2" xfId="15029"/>
    <cellStyle name="Normal 9 7 3" xfId="15030"/>
    <cellStyle name="Normal 9 8" xfId="15031"/>
    <cellStyle name="Normal 9 8 2" xfId="15032"/>
    <cellStyle name="Normal 9 8 3" xfId="15033"/>
    <cellStyle name="Normal 9 9" xfId="15034"/>
    <cellStyle name="Normal 9 9 2" xfId="15035"/>
    <cellStyle name="Normal 9 9 3" xfId="15036"/>
    <cellStyle name="Normal 90" xfId="15037"/>
    <cellStyle name="Normal 91" xfId="15038"/>
    <cellStyle name="Normal 92" xfId="15039"/>
    <cellStyle name="Normal 93" xfId="15040"/>
    <cellStyle name="Normal 94" xfId="15041"/>
    <cellStyle name="Normal 95" xfId="15042"/>
    <cellStyle name="Normal 96" xfId="15043"/>
    <cellStyle name="Normal 97" xfId="15044"/>
    <cellStyle name="Normal 98" xfId="15045"/>
    <cellStyle name="Normal 99" xfId="15046"/>
    <cellStyle name="Note" xfId="18401" builtinId="10" customBuiltin="1"/>
    <cellStyle name="Note 10" xfId="15047"/>
    <cellStyle name="Note 10 2" xfId="15048"/>
    <cellStyle name="Note 10 3" xfId="15049"/>
    <cellStyle name="Note 11" xfId="15050"/>
    <cellStyle name="Note 11 2" xfId="15051"/>
    <cellStyle name="Note 11 3" xfId="15052"/>
    <cellStyle name="Note 12" xfId="15053"/>
    <cellStyle name="Note 12 2" xfId="15054"/>
    <cellStyle name="Note 12 3" xfId="15055"/>
    <cellStyle name="Note 13" xfId="15056"/>
    <cellStyle name="Note 13 2" xfId="15057"/>
    <cellStyle name="Note 13 3" xfId="15058"/>
    <cellStyle name="Note 14" xfId="15059"/>
    <cellStyle name="Note 14 2" xfId="15060"/>
    <cellStyle name="Note 14 3" xfId="15061"/>
    <cellStyle name="Note 15" xfId="15062"/>
    <cellStyle name="Note 15 2" xfId="15063"/>
    <cellStyle name="Note 15 3" xfId="15064"/>
    <cellStyle name="Note 16" xfId="15065"/>
    <cellStyle name="Note 16 2" xfId="15066"/>
    <cellStyle name="Note 16 3" xfId="15067"/>
    <cellStyle name="Note 17" xfId="15068"/>
    <cellStyle name="Note 17 2" xfId="15069"/>
    <cellStyle name="Note 17 3" xfId="15070"/>
    <cellStyle name="Note 18" xfId="15071"/>
    <cellStyle name="Note 18 2" xfId="15072"/>
    <cellStyle name="Note 18 3" xfId="15073"/>
    <cellStyle name="Note 19" xfId="15074"/>
    <cellStyle name="Note 19 2" xfId="15075"/>
    <cellStyle name="Note 19 3" xfId="15076"/>
    <cellStyle name="Note 2" xfId="15077"/>
    <cellStyle name="Note 2 10" xfId="15078"/>
    <cellStyle name="Note 2 10 2" xfId="15079"/>
    <cellStyle name="Note 2 10 3" xfId="15080"/>
    <cellStyle name="Note 2 11" xfId="15081"/>
    <cellStyle name="Note 2 11 2" xfId="15082"/>
    <cellStyle name="Note 2 11 3" xfId="15083"/>
    <cellStyle name="Note 2 12" xfId="15084"/>
    <cellStyle name="Note 2 12 2" xfId="15085"/>
    <cellStyle name="Note 2 12 3" xfId="15086"/>
    <cellStyle name="Note 2 13" xfId="15087"/>
    <cellStyle name="Note 2 13 2" xfId="15088"/>
    <cellStyle name="Note 2 13 3" xfId="15089"/>
    <cellStyle name="Note 2 14" xfId="15090"/>
    <cellStyle name="Note 2 14 2" xfId="15091"/>
    <cellStyle name="Note 2 14 3" xfId="15092"/>
    <cellStyle name="Note 2 15" xfId="15093"/>
    <cellStyle name="Note 2 15 2" xfId="15094"/>
    <cellStyle name="Note 2 15 3" xfId="15095"/>
    <cellStyle name="Note 2 16" xfId="15096"/>
    <cellStyle name="Note 2 16 2" xfId="15097"/>
    <cellStyle name="Note 2 16 3" xfId="15098"/>
    <cellStyle name="Note 2 17" xfId="15099"/>
    <cellStyle name="Note 2 17 2" xfId="15100"/>
    <cellStyle name="Note 2 17 3" xfId="15101"/>
    <cellStyle name="Note 2 18" xfId="15102"/>
    <cellStyle name="Note 2 18 2" xfId="15103"/>
    <cellStyle name="Note 2 18 3" xfId="15104"/>
    <cellStyle name="Note 2 19" xfId="15105"/>
    <cellStyle name="Note 2 19 2" xfId="15106"/>
    <cellStyle name="Note 2 19 3" xfId="15107"/>
    <cellStyle name="Note 2 2" xfId="15108"/>
    <cellStyle name="Note 2 2 10" xfId="15109"/>
    <cellStyle name="Note 2 2 10 2" xfId="15110"/>
    <cellStyle name="Note 2 2 11" xfId="15111"/>
    <cellStyle name="Note 2 2 11 2" xfId="15112"/>
    <cellStyle name="Note 2 2 12" xfId="15113"/>
    <cellStyle name="Note 2 2 12 2" xfId="15114"/>
    <cellStyle name="Note 2 2 13" xfId="15115"/>
    <cellStyle name="Note 2 2 14" xfId="15116"/>
    <cellStyle name="Note 2 2 2" xfId="15117"/>
    <cellStyle name="Note 2 2 2 2" xfId="15118"/>
    <cellStyle name="Note 2 2 3" xfId="15119"/>
    <cellStyle name="Note 2 2 3 2" xfId="15120"/>
    <cellStyle name="Note 2 2 4" xfId="15121"/>
    <cellStyle name="Note 2 2 4 2" xfId="15122"/>
    <cellStyle name="Note 2 2 5" xfId="15123"/>
    <cellStyle name="Note 2 2 5 2" xfId="15124"/>
    <cellStyle name="Note 2 2 6" xfId="15125"/>
    <cellStyle name="Note 2 2 6 2" xfId="15126"/>
    <cellStyle name="Note 2 2 7" xfId="15127"/>
    <cellStyle name="Note 2 2 7 2" xfId="15128"/>
    <cellStyle name="Note 2 2 8" xfId="15129"/>
    <cellStyle name="Note 2 2 8 2" xfId="15130"/>
    <cellStyle name="Note 2 2 9" xfId="15131"/>
    <cellStyle name="Note 2 2 9 2" xfId="15132"/>
    <cellStyle name="Note 2 20" xfId="15133"/>
    <cellStyle name="Note 2 20 2" xfId="15134"/>
    <cellStyle name="Note 2 20 3" xfId="15135"/>
    <cellStyle name="Note 2 21" xfId="15136"/>
    <cellStyle name="Note 2 21 2" xfId="15137"/>
    <cellStyle name="Note 2 21 3" xfId="15138"/>
    <cellStyle name="Note 2 22" xfId="15139"/>
    <cellStyle name="Note 2 22 2" xfId="15140"/>
    <cellStyle name="Note 2 23" xfId="15141"/>
    <cellStyle name="Note 2 23 2" xfId="15142"/>
    <cellStyle name="Note 2 24" xfId="15143"/>
    <cellStyle name="Note 2 24 2" xfId="15144"/>
    <cellStyle name="Note 2 25" xfId="15145"/>
    <cellStyle name="Note 2 25 2" xfId="15146"/>
    <cellStyle name="Note 2 26" xfId="15147"/>
    <cellStyle name="Note 2 26 2" xfId="15148"/>
    <cellStyle name="Note 2 27" xfId="15149"/>
    <cellStyle name="Note 2 27 2" xfId="15150"/>
    <cellStyle name="Note 2 28" xfId="15151"/>
    <cellStyle name="Note 2 28 2" xfId="15152"/>
    <cellStyle name="Note 2 29" xfId="15153"/>
    <cellStyle name="Note 2 29 2" xfId="15154"/>
    <cellStyle name="Note 2 3" xfId="15155"/>
    <cellStyle name="Note 2 3 10" xfId="15156"/>
    <cellStyle name="Note 2 3 10 2" xfId="15157"/>
    <cellStyle name="Note 2 3 11" xfId="15158"/>
    <cellStyle name="Note 2 3 11 2" xfId="15159"/>
    <cellStyle name="Note 2 3 12" xfId="15160"/>
    <cellStyle name="Note 2 3 12 2" xfId="15161"/>
    <cellStyle name="Note 2 3 13" xfId="15162"/>
    <cellStyle name="Note 2 3 14" xfId="15163"/>
    <cellStyle name="Note 2 3 2" xfId="15164"/>
    <cellStyle name="Note 2 3 2 2" xfId="15165"/>
    <cellStyle name="Note 2 3 3" xfId="15166"/>
    <cellStyle name="Note 2 3 3 2" xfId="15167"/>
    <cellStyle name="Note 2 3 4" xfId="15168"/>
    <cellStyle name="Note 2 3 4 2" xfId="15169"/>
    <cellStyle name="Note 2 3 5" xfId="15170"/>
    <cellStyle name="Note 2 3 5 2" xfId="15171"/>
    <cellStyle name="Note 2 3 6" xfId="15172"/>
    <cellStyle name="Note 2 3 6 2" xfId="15173"/>
    <cellStyle name="Note 2 3 7" xfId="15174"/>
    <cellStyle name="Note 2 3 7 2" xfId="15175"/>
    <cellStyle name="Note 2 3 8" xfId="15176"/>
    <cellStyle name="Note 2 3 8 2" xfId="15177"/>
    <cellStyle name="Note 2 3 9" xfId="15178"/>
    <cellStyle name="Note 2 3 9 2" xfId="15179"/>
    <cellStyle name="Note 2 30" xfId="15180"/>
    <cellStyle name="Note 2 30 2" xfId="15181"/>
    <cellStyle name="Note 2 31" xfId="15182"/>
    <cellStyle name="Note 2 31 2" xfId="15183"/>
    <cellStyle name="Note 2 32" xfId="15184"/>
    <cellStyle name="Note 2 32 2" xfId="15185"/>
    <cellStyle name="Note 2 33" xfId="15186"/>
    <cellStyle name="Note 2 34" xfId="15187"/>
    <cellStyle name="Note 2 35" xfId="15188"/>
    <cellStyle name="Note 2 4" xfId="15189"/>
    <cellStyle name="Note 2 4 10" xfId="15190"/>
    <cellStyle name="Note 2 4 10 2" xfId="15191"/>
    <cellStyle name="Note 2 4 11" xfId="15192"/>
    <cellStyle name="Note 2 4 11 2" xfId="15193"/>
    <cellStyle name="Note 2 4 12" xfId="15194"/>
    <cellStyle name="Note 2 4 12 2" xfId="15195"/>
    <cellStyle name="Note 2 4 13" xfId="15196"/>
    <cellStyle name="Note 2 4 14" xfId="15197"/>
    <cellStyle name="Note 2 4 2" xfId="15198"/>
    <cellStyle name="Note 2 4 2 2" xfId="15199"/>
    <cellStyle name="Note 2 4 3" xfId="15200"/>
    <cellStyle name="Note 2 4 3 2" xfId="15201"/>
    <cellStyle name="Note 2 4 4" xfId="15202"/>
    <cellStyle name="Note 2 4 4 2" xfId="15203"/>
    <cellStyle name="Note 2 4 5" xfId="15204"/>
    <cellStyle name="Note 2 4 5 2" xfId="15205"/>
    <cellStyle name="Note 2 4 6" xfId="15206"/>
    <cellStyle name="Note 2 4 6 2" xfId="15207"/>
    <cellStyle name="Note 2 4 7" xfId="15208"/>
    <cellStyle name="Note 2 4 7 2" xfId="15209"/>
    <cellStyle name="Note 2 4 8" xfId="15210"/>
    <cellStyle name="Note 2 4 8 2" xfId="15211"/>
    <cellStyle name="Note 2 4 9" xfId="15212"/>
    <cellStyle name="Note 2 4 9 2" xfId="15213"/>
    <cellStyle name="Note 2 5" xfId="15214"/>
    <cellStyle name="Note 2 5 10" xfId="15215"/>
    <cellStyle name="Note 2 5 10 2" xfId="15216"/>
    <cellStyle name="Note 2 5 11" xfId="15217"/>
    <cellStyle name="Note 2 5 11 2" xfId="15218"/>
    <cellStyle name="Note 2 5 12" xfId="15219"/>
    <cellStyle name="Note 2 5 12 2" xfId="15220"/>
    <cellStyle name="Note 2 5 13" xfId="15221"/>
    <cellStyle name="Note 2 5 14" xfId="15222"/>
    <cellStyle name="Note 2 5 2" xfId="15223"/>
    <cellStyle name="Note 2 5 2 2" xfId="15224"/>
    <cellStyle name="Note 2 5 3" xfId="15225"/>
    <cellStyle name="Note 2 5 3 2" xfId="15226"/>
    <cellStyle name="Note 2 5 4" xfId="15227"/>
    <cellStyle name="Note 2 5 4 2" xfId="15228"/>
    <cellStyle name="Note 2 5 5" xfId="15229"/>
    <cellStyle name="Note 2 5 5 2" xfId="15230"/>
    <cellStyle name="Note 2 5 6" xfId="15231"/>
    <cellStyle name="Note 2 5 6 2" xfId="15232"/>
    <cellStyle name="Note 2 5 7" xfId="15233"/>
    <cellStyle name="Note 2 5 7 2" xfId="15234"/>
    <cellStyle name="Note 2 5 8" xfId="15235"/>
    <cellStyle name="Note 2 5 8 2" xfId="15236"/>
    <cellStyle name="Note 2 5 9" xfId="15237"/>
    <cellStyle name="Note 2 5 9 2" xfId="15238"/>
    <cellStyle name="Note 2 6" xfId="15239"/>
    <cellStyle name="Note 2 6 10" xfId="15240"/>
    <cellStyle name="Note 2 6 10 2" xfId="15241"/>
    <cellStyle name="Note 2 6 11" xfId="15242"/>
    <cellStyle name="Note 2 6 11 2" xfId="15243"/>
    <cellStyle name="Note 2 6 12" xfId="15244"/>
    <cellStyle name="Note 2 6 12 2" xfId="15245"/>
    <cellStyle name="Note 2 6 13" xfId="15246"/>
    <cellStyle name="Note 2 6 14" xfId="15247"/>
    <cellStyle name="Note 2 6 2" xfId="15248"/>
    <cellStyle name="Note 2 6 2 2" xfId="15249"/>
    <cellStyle name="Note 2 6 3" xfId="15250"/>
    <cellStyle name="Note 2 6 3 2" xfId="15251"/>
    <cellStyle name="Note 2 6 4" xfId="15252"/>
    <cellStyle name="Note 2 6 4 2" xfId="15253"/>
    <cellStyle name="Note 2 6 5" xfId="15254"/>
    <cellStyle name="Note 2 6 5 2" xfId="15255"/>
    <cellStyle name="Note 2 6 6" xfId="15256"/>
    <cellStyle name="Note 2 6 6 2" xfId="15257"/>
    <cellStyle name="Note 2 6 7" xfId="15258"/>
    <cellStyle name="Note 2 6 7 2" xfId="15259"/>
    <cellStyle name="Note 2 6 8" xfId="15260"/>
    <cellStyle name="Note 2 6 8 2" xfId="15261"/>
    <cellStyle name="Note 2 6 9" xfId="15262"/>
    <cellStyle name="Note 2 6 9 2" xfId="15263"/>
    <cellStyle name="Note 2 7" xfId="15264"/>
    <cellStyle name="Note 2 7 10" xfId="15265"/>
    <cellStyle name="Note 2 7 10 2" xfId="15266"/>
    <cellStyle name="Note 2 7 11" xfId="15267"/>
    <cellStyle name="Note 2 7 11 2" xfId="15268"/>
    <cellStyle name="Note 2 7 12" xfId="15269"/>
    <cellStyle name="Note 2 7 12 2" xfId="15270"/>
    <cellStyle name="Note 2 7 13" xfId="15271"/>
    <cellStyle name="Note 2 7 14" xfId="15272"/>
    <cellStyle name="Note 2 7 2" xfId="15273"/>
    <cellStyle name="Note 2 7 2 2" xfId="15274"/>
    <cellStyle name="Note 2 7 3" xfId="15275"/>
    <cellStyle name="Note 2 7 3 2" xfId="15276"/>
    <cellStyle name="Note 2 7 4" xfId="15277"/>
    <cellStyle name="Note 2 7 4 2" xfId="15278"/>
    <cellStyle name="Note 2 7 5" xfId="15279"/>
    <cellStyle name="Note 2 7 5 2" xfId="15280"/>
    <cellStyle name="Note 2 7 6" xfId="15281"/>
    <cellStyle name="Note 2 7 6 2" xfId="15282"/>
    <cellStyle name="Note 2 7 7" xfId="15283"/>
    <cellStyle name="Note 2 7 7 2" xfId="15284"/>
    <cellStyle name="Note 2 7 8" xfId="15285"/>
    <cellStyle name="Note 2 7 8 2" xfId="15286"/>
    <cellStyle name="Note 2 7 9" xfId="15287"/>
    <cellStyle name="Note 2 7 9 2" xfId="15288"/>
    <cellStyle name="Note 2 8" xfId="15289"/>
    <cellStyle name="Note 2 8 10" xfId="15290"/>
    <cellStyle name="Note 2 8 10 2" xfId="15291"/>
    <cellStyle name="Note 2 8 10 3" xfId="15292"/>
    <cellStyle name="Note 2 8 11" xfId="15293"/>
    <cellStyle name="Note 2 8 11 2" xfId="15294"/>
    <cellStyle name="Note 2 8 11 3" xfId="15295"/>
    <cellStyle name="Note 2 8 12" xfId="15296"/>
    <cellStyle name="Note 2 8 13" xfId="15297"/>
    <cellStyle name="Note 2 8 2" xfId="15298"/>
    <cellStyle name="Note 2 8 2 2" xfId="15299"/>
    <cellStyle name="Note 2 8 2 2 2" xfId="15300"/>
    <cellStyle name="Note 2 8 2 2 3" xfId="15301"/>
    <cellStyle name="Note 2 8 2 3" xfId="15302"/>
    <cellStyle name="Note 2 8 2 3 2" xfId="15303"/>
    <cellStyle name="Note 2 8 2 3 3" xfId="15304"/>
    <cellStyle name="Note 2 8 2 4" xfId="15305"/>
    <cellStyle name="Note 2 8 2 4 2" xfId="15306"/>
    <cellStyle name="Note 2 8 2 4 3" xfId="15307"/>
    <cellStyle name="Note 2 8 2 5" xfId="15308"/>
    <cellStyle name="Note 2 8 2 5 2" xfId="15309"/>
    <cellStyle name="Note 2 8 2 5 3" xfId="15310"/>
    <cellStyle name="Note 2 8 2 6" xfId="15311"/>
    <cellStyle name="Note 2 8 2 7" xfId="15312"/>
    <cellStyle name="Note 2 8 3" xfId="15313"/>
    <cellStyle name="Note 2 8 3 2" xfId="15314"/>
    <cellStyle name="Note 2 8 3 2 2" xfId="15315"/>
    <cellStyle name="Note 2 8 3 2 3" xfId="15316"/>
    <cellStyle name="Note 2 8 3 3" xfId="15317"/>
    <cellStyle name="Note 2 8 3 3 2" xfId="15318"/>
    <cellStyle name="Note 2 8 3 3 3" xfId="15319"/>
    <cellStyle name="Note 2 8 3 4" xfId="15320"/>
    <cellStyle name="Note 2 8 3 4 2" xfId="15321"/>
    <cellStyle name="Note 2 8 3 4 3" xfId="15322"/>
    <cellStyle name="Note 2 8 3 5" xfId="15323"/>
    <cellStyle name="Note 2 8 3 5 2" xfId="15324"/>
    <cellStyle name="Note 2 8 3 5 3" xfId="15325"/>
    <cellStyle name="Note 2 8 3 6" xfId="15326"/>
    <cellStyle name="Note 2 8 3 7" xfId="15327"/>
    <cellStyle name="Note 2 8 4" xfId="15328"/>
    <cellStyle name="Note 2 8 4 2" xfId="15329"/>
    <cellStyle name="Note 2 8 4 3" xfId="15330"/>
    <cellStyle name="Note 2 8 5" xfId="15331"/>
    <cellStyle name="Note 2 8 5 2" xfId="15332"/>
    <cellStyle name="Note 2 8 5 3" xfId="15333"/>
    <cellStyle name="Note 2 8 6" xfId="15334"/>
    <cellStyle name="Note 2 8 6 2" xfId="15335"/>
    <cellStyle name="Note 2 8 6 3" xfId="15336"/>
    <cellStyle name="Note 2 8 7" xfId="15337"/>
    <cellStyle name="Note 2 8 7 2" xfId="15338"/>
    <cellStyle name="Note 2 8 7 3" xfId="15339"/>
    <cellStyle name="Note 2 8 8" xfId="15340"/>
    <cellStyle name="Note 2 8 8 2" xfId="15341"/>
    <cellStyle name="Note 2 8 8 3" xfId="15342"/>
    <cellStyle name="Note 2 8 9" xfId="15343"/>
    <cellStyle name="Note 2 8 9 2" xfId="15344"/>
    <cellStyle name="Note 2 8 9 3" xfId="15345"/>
    <cellStyle name="Note 2 9" xfId="15346"/>
    <cellStyle name="Note 2 9 2" xfId="15347"/>
    <cellStyle name="Note 2 9 2 2" xfId="15348"/>
    <cellStyle name="Note 2 9 2 3" xfId="15349"/>
    <cellStyle name="Note 2 9 3" xfId="15350"/>
    <cellStyle name="Note 2 9 4" xfId="15351"/>
    <cellStyle name="Note 20" xfId="15352"/>
    <cellStyle name="Note 20 2" xfId="15353"/>
    <cellStyle name="Note 20 3" xfId="15354"/>
    <cellStyle name="Note 21" xfId="15355"/>
    <cellStyle name="Note 21 2" xfId="15356"/>
    <cellStyle name="Note 21 3" xfId="15357"/>
    <cellStyle name="Note 22" xfId="15358"/>
    <cellStyle name="Note 22 2" xfId="15359"/>
    <cellStyle name="Note 22 3" xfId="15360"/>
    <cellStyle name="Note 23" xfId="15361"/>
    <cellStyle name="Note 23 2" xfId="15362"/>
    <cellStyle name="Note 23 3" xfId="15363"/>
    <cellStyle name="Note 24" xfId="15364"/>
    <cellStyle name="Note 24 2" xfId="15365"/>
    <cellStyle name="Note 24 3" xfId="15366"/>
    <cellStyle name="Note 25" xfId="15367"/>
    <cellStyle name="Note 25 2" xfId="15368"/>
    <cellStyle name="Note 25 3" xfId="15369"/>
    <cellStyle name="Note 26" xfId="15370"/>
    <cellStyle name="Note 26 2" xfId="15371"/>
    <cellStyle name="Note 26 3" xfId="15372"/>
    <cellStyle name="Note 27" xfId="15373"/>
    <cellStyle name="Note 27 2" xfId="15374"/>
    <cellStyle name="Note 27 3" xfId="15375"/>
    <cellStyle name="Note 28" xfId="15376"/>
    <cellStyle name="Note 28 2" xfId="15377"/>
    <cellStyle name="Note 28 3" xfId="15378"/>
    <cellStyle name="Note 29" xfId="15379"/>
    <cellStyle name="Note 29 2" xfId="15380"/>
    <cellStyle name="Note 29 3" xfId="15381"/>
    <cellStyle name="Note 3" xfId="15382"/>
    <cellStyle name="Note 3 10" xfId="15383"/>
    <cellStyle name="Note 3 10 2" xfId="15384"/>
    <cellStyle name="Note 3 10 3" xfId="15385"/>
    <cellStyle name="Note 3 11" xfId="15386"/>
    <cellStyle name="Note 3 11 2" xfId="15387"/>
    <cellStyle name="Note 3 11 3" xfId="15388"/>
    <cellStyle name="Note 3 12" xfId="15389"/>
    <cellStyle name="Note 3 12 2" xfId="15390"/>
    <cellStyle name="Note 3 12 3" xfId="15391"/>
    <cellStyle name="Note 3 13" xfId="15392"/>
    <cellStyle name="Note 3 13 2" xfId="15393"/>
    <cellStyle name="Note 3 13 3" xfId="15394"/>
    <cellStyle name="Note 3 14" xfId="15395"/>
    <cellStyle name="Note 3 14 2" xfId="15396"/>
    <cellStyle name="Note 3 14 3" xfId="15397"/>
    <cellStyle name="Note 3 15" xfId="15398"/>
    <cellStyle name="Note 3 15 2" xfId="15399"/>
    <cellStyle name="Note 3 15 3" xfId="15400"/>
    <cellStyle name="Note 3 16" xfId="15401"/>
    <cellStyle name="Note 3 16 2" xfId="15402"/>
    <cellStyle name="Note 3 16 3" xfId="15403"/>
    <cellStyle name="Note 3 17" xfId="15404"/>
    <cellStyle name="Note 3 17 2" xfId="15405"/>
    <cellStyle name="Note 3 17 3" xfId="15406"/>
    <cellStyle name="Note 3 18" xfId="15407"/>
    <cellStyle name="Note 3 18 2" xfId="15408"/>
    <cellStyle name="Note 3 19" xfId="15409"/>
    <cellStyle name="Note 3 19 2" xfId="15410"/>
    <cellStyle name="Note 3 2" xfId="15411"/>
    <cellStyle name="Note 3 2 10" xfId="15412"/>
    <cellStyle name="Note 3 2 10 2" xfId="15413"/>
    <cellStyle name="Note 3 2 11" xfId="15414"/>
    <cellStyle name="Note 3 2 11 2" xfId="15415"/>
    <cellStyle name="Note 3 2 12" xfId="15416"/>
    <cellStyle name="Note 3 2 12 2" xfId="15417"/>
    <cellStyle name="Note 3 2 13" xfId="15418"/>
    <cellStyle name="Note 3 2 14" xfId="15419"/>
    <cellStyle name="Note 3 2 2" xfId="15420"/>
    <cellStyle name="Note 3 2 2 2" xfId="15421"/>
    <cellStyle name="Note 3 2 3" xfId="15422"/>
    <cellStyle name="Note 3 2 3 2" xfId="15423"/>
    <cellStyle name="Note 3 2 4" xfId="15424"/>
    <cellStyle name="Note 3 2 4 2" xfId="15425"/>
    <cellStyle name="Note 3 2 5" xfId="15426"/>
    <cellStyle name="Note 3 2 5 2" xfId="15427"/>
    <cellStyle name="Note 3 2 6" xfId="15428"/>
    <cellStyle name="Note 3 2 6 2" xfId="15429"/>
    <cellStyle name="Note 3 2 7" xfId="15430"/>
    <cellStyle name="Note 3 2 7 2" xfId="15431"/>
    <cellStyle name="Note 3 2 8" xfId="15432"/>
    <cellStyle name="Note 3 2 8 2" xfId="15433"/>
    <cellStyle name="Note 3 2 9" xfId="15434"/>
    <cellStyle name="Note 3 2 9 2" xfId="15435"/>
    <cellStyle name="Note 3 20" xfId="15436"/>
    <cellStyle name="Note 3 20 2" xfId="15437"/>
    <cellStyle name="Note 3 21" xfId="15438"/>
    <cellStyle name="Note 3 21 2" xfId="15439"/>
    <cellStyle name="Note 3 22" xfId="15440"/>
    <cellStyle name="Note 3 22 2" xfId="15441"/>
    <cellStyle name="Note 3 23" xfId="15442"/>
    <cellStyle name="Note 3 23 2" xfId="15443"/>
    <cellStyle name="Note 3 24" xfId="15444"/>
    <cellStyle name="Note 3 24 2" xfId="15445"/>
    <cellStyle name="Note 3 25" xfId="15446"/>
    <cellStyle name="Note 3 25 2" xfId="15447"/>
    <cellStyle name="Note 3 26" xfId="15448"/>
    <cellStyle name="Note 3 26 2" xfId="15449"/>
    <cellStyle name="Note 3 27" xfId="15450"/>
    <cellStyle name="Note 3 27 2" xfId="15451"/>
    <cellStyle name="Note 3 28" xfId="15452"/>
    <cellStyle name="Note 3 28 2" xfId="15453"/>
    <cellStyle name="Note 3 29" xfId="15454"/>
    <cellStyle name="Note 3 3" xfId="15455"/>
    <cellStyle name="Note 3 3 10" xfId="15456"/>
    <cellStyle name="Note 3 3 10 2" xfId="15457"/>
    <cellStyle name="Note 3 3 11" xfId="15458"/>
    <cellStyle name="Note 3 3 11 2" xfId="15459"/>
    <cellStyle name="Note 3 3 12" xfId="15460"/>
    <cellStyle name="Note 3 3 12 2" xfId="15461"/>
    <cellStyle name="Note 3 3 13" xfId="15462"/>
    <cellStyle name="Note 3 3 14" xfId="15463"/>
    <cellStyle name="Note 3 3 2" xfId="15464"/>
    <cellStyle name="Note 3 3 2 2" xfId="15465"/>
    <cellStyle name="Note 3 3 3" xfId="15466"/>
    <cellStyle name="Note 3 3 3 2" xfId="15467"/>
    <cellStyle name="Note 3 3 4" xfId="15468"/>
    <cellStyle name="Note 3 3 4 2" xfId="15469"/>
    <cellStyle name="Note 3 3 5" xfId="15470"/>
    <cellStyle name="Note 3 3 5 2" xfId="15471"/>
    <cellStyle name="Note 3 3 6" xfId="15472"/>
    <cellStyle name="Note 3 3 6 2" xfId="15473"/>
    <cellStyle name="Note 3 3 7" xfId="15474"/>
    <cellStyle name="Note 3 3 7 2" xfId="15475"/>
    <cellStyle name="Note 3 3 8" xfId="15476"/>
    <cellStyle name="Note 3 3 8 2" xfId="15477"/>
    <cellStyle name="Note 3 3 9" xfId="15478"/>
    <cellStyle name="Note 3 3 9 2" xfId="15479"/>
    <cellStyle name="Note 3 30" xfId="15480"/>
    <cellStyle name="Note 3 4" xfId="15481"/>
    <cellStyle name="Note 3 4 10" xfId="15482"/>
    <cellStyle name="Note 3 4 10 2" xfId="15483"/>
    <cellStyle name="Note 3 4 11" xfId="15484"/>
    <cellStyle name="Note 3 4 11 2" xfId="15485"/>
    <cellStyle name="Note 3 4 12" xfId="15486"/>
    <cellStyle name="Note 3 4 12 2" xfId="15487"/>
    <cellStyle name="Note 3 4 13" xfId="15488"/>
    <cellStyle name="Note 3 4 14" xfId="15489"/>
    <cellStyle name="Note 3 4 2" xfId="15490"/>
    <cellStyle name="Note 3 4 2 2" xfId="15491"/>
    <cellStyle name="Note 3 4 3" xfId="15492"/>
    <cellStyle name="Note 3 4 3 2" xfId="15493"/>
    <cellStyle name="Note 3 4 4" xfId="15494"/>
    <cellStyle name="Note 3 4 4 2" xfId="15495"/>
    <cellStyle name="Note 3 4 5" xfId="15496"/>
    <cellStyle name="Note 3 4 5 2" xfId="15497"/>
    <cellStyle name="Note 3 4 6" xfId="15498"/>
    <cellStyle name="Note 3 4 6 2" xfId="15499"/>
    <cellStyle name="Note 3 4 7" xfId="15500"/>
    <cellStyle name="Note 3 4 7 2" xfId="15501"/>
    <cellStyle name="Note 3 4 8" xfId="15502"/>
    <cellStyle name="Note 3 4 8 2" xfId="15503"/>
    <cellStyle name="Note 3 4 9" xfId="15504"/>
    <cellStyle name="Note 3 4 9 2" xfId="15505"/>
    <cellStyle name="Note 3 5" xfId="15506"/>
    <cellStyle name="Note 3 5 10" xfId="15507"/>
    <cellStyle name="Note 3 5 10 2" xfId="15508"/>
    <cellStyle name="Note 3 5 11" xfId="15509"/>
    <cellStyle name="Note 3 5 11 2" xfId="15510"/>
    <cellStyle name="Note 3 5 12" xfId="15511"/>
    <cellStyle name="Note 3 5 12 2" xfId="15512"/>
    <cellStyle name="Note 3 5 13" xfId="15513"/>
    <cellStyle name="Note 3 5 14" xfId="15514"/>
    <cellStyle name="Note 3 5 2" xfId="15515"/>
    <cellStyle name="Note 3 5 2 2" xfId="15516"/>
    <cellStyle name="Note 3 5 3" xfId="15517"/>
    <cellStyle name="Note 3 5 3 2" xfId="15518"/>
    <cellStyle name="Note 3 5 4" xfId="15519"/>
    <cellStyle name="Note 3 5 4 2" xfId="15520"/>
    <cellStyle name="Note 3 5 5" xfId="15521"/>
    <cellStyle name="Note 3 5 5 2" xfId="15522"/>
    <cellStyle name="Note 3 5 6" xfId="15523"/>
    <cellStyle name="Note 3 5 6 2" xfId="15524"/>
    <cellStyle name="Note 3 5 7" xfId="15525"/>
    <cellStyle name="Note 3 5 7 2" xfId="15526"/>
    <cellStyle name="Note 3 5 8" xfId="15527"/>
    <cellStyle name="Note 3 5 8 2" xfId="15528"/>
    <cellStyle name="Note 3 5 9" xfId="15529"/>
    <cellStyle name="Note 3 5 9 2" xfId="15530"/>
    <cellStyle name="Note 3 6" xfId="15531"/>
    <cellStyle name="Note 3 6 10" xfId="15532"/>
    <cellStyle name="Note 3 6 10 2" xfId="15533"/>
    <cellStyle name="Note 3 6 11" xfId="15534"/>
    <cellStyle name="Note 3 6 11 2" xfId="15535"/>
    <cellStyle name="Note 3 6 12" xfId="15536"/>
    <cellStyle name="Note 3 6 12 2" xfId="15537"/>
    <cellStyle name="Note 3 6 13" xfId="15538"/>
    <cellStyle name="Note 3 6 14" xfId="15539"/>
    <cellStyle name="Note 3 6 2" xfId="15540"/>
    <cellStyle name="Note 3 6 2 2" xfId="15541"/>
    <cellStyle name="Note 3 6 3" xfId="15542"/>
    <cellStyle name="Note 3 6 3 2" xfId="15543"/>
    <cellStyle name="Note 3 6 4" xfId="15544"/>
    <cellStyle name="Note 3 6 4 2" xfId="15545"/>
    <cellStyle name="Note 3 6 5" xfId="15546"/>
    <cellStyle name="Note 3 6 5 2" xfId="15547"/>
    <cellStyle name="Note 3 6 6" xfId="15548"/>
    <cellStyle name="Note 3 6 6 2" xfId="15549"/>
    <cellStyle name="Note 3 6 7" xfId="15550"/>
    <cellStyle name="Note 3 6 7 2" xfId="15551"/>
    <cellStyle name="Note 3 6 8" xfId="15552"/>
    <cellStyle name="Note 3 6 8 2" xfId="15553"/>
    <cellStyle name="Note 3 6 9" xfId="15554"/>
    <cellStyle name="Note 3 6 9 2" xfId="15555"/>
    <cellStyle name="Note 3 7" xfId="15556"/>
    <cellStyle name="Note 3 7 10" xfId="15557"/>
    <cellStyle name="Note 3 7 10 2" xfId="15558"/>
    <cellStyle name="Note 3 7 11" xfId="15559"/>
    <cellStyle name="Note 3 7 11 2" xfId="15560"/>
    <cellStyle name="Note 3 7 12" xfId="15561"/>
    <cellStyle name="Note 3 7 12 2" xfId="15562"/>
    <cellStyle name="Note 3 7 13" xfId="15563"/>
    <cellStyle name="Note 3 7 14" xfId="15564"/>
    <cellStyle name="Note 3 7 2" xfId="15565"/>
    <cellStyle name="Note 3 7 2 2" xfId="15566"/>
    <cellStyle name="Note 3 7 3" xfId="15567"/>
    <cellStyle name="Note 3 7 3 2" xfId="15568"/>
    <cellStyle name="Note 3 7 4" xfId="15569"/>
    <cellStyle name="Note 3 7 4 2" xfId="15570"/>
    <cellStyle name="Note 3 7 5" xfId="15571"/>
    <cellStyle name="Note 3 7 5 2" xfId="15572"/>
    <cellStyle name="Note 3 7 6" xfId="15573"/>
    <cellStyle name="Note 3 7 6 2" xfId="15574"/>
    <cellStyle name="Note 3 7 7" xfId="15575"/>
    <cellStyle name="Note 3 7 7 2" xfId="15576"/>
    <cellStyle name="Note 3 7 8" xfId="15577"/>
    <cellStyle name="Note 3 7 8 2" xfId="15578"/>
    <cellStyle name="Note 3 7 9" xfId="15579"/>
    <cellStyle name="Note 3 7 9 2" xfId="15580"/>
    <cellStyle name="Note 3 8" xfId="15581"/>
    <cellStyle name="Note 3 8 2" xfId="15582"/>
    <cellStyle name="Note 3 8 3" xfId="15583"/>
    <cellStyle name="Note 3 9" xfId="15584"/>
    <cellStyle name="Note 3 9 2" xfId="15585"/>
    <cellStyle name="Note 3 9 3" xfId="15586"/>
    <cellStyle name="Note 30" xfId="15587"/>
    <cellStyle name="Note 30 2" xfId="15588"/>
    <cellStyle name="Note 30 3" xfId="15589"/>
    <cellStyle name="Note 31" xfId="15590"/>
    <cellStyle name="Note 31 2" xfId="15591"/>
    <cellStyle name="Note 31 3" xfId="15592"/>
    <cellStyle name="Note 32" xfId="15593"/>
    <cellStyle name="Note 32 2" xfId="15594"/>
    <cellStyle name="Note 32 3" xfId="15595"/>
    <cellStyle name="Note 33" xfId="15596"/>
    <cellStyle name="Note 33 2" xfId="15597"/>
    <cellStyle name="Note 33 3" xfId="15598"/>
    <cellStyle name="Note 34" xfId="15599"/>
    <cellStyle name="Note 34 2" xfId="15600"/>
    <cellStyle name="Note 34 3" xfId="15601"/>
    <cellStyle name="Note 35" xfId="15602"/>
    <cellStyle name="Note 35 2" xfId="15603"/>
    <cellStyle name="Note 35 3" xfId="15604"/>
    <cellStyle name="Note 36" xfId="15605"/>
    <cellStyle name="Note 36 2" xfId="15606"/>
    <cellStyle name="Note 36 3" xfId="15607"/>
    <cellStyle name="Note 37" xfId="15608"/>
    <cellStyle name="Note 37 2" xfId="15609"/>
    <cellStyle name="Note 37 3" xfId="15610"/>
    <cellStyle name="Note 38" xfId="15611"/>
    <cellStyle name="Note 38 2" xfId="15612"/>
    <cellStyle name="Note 38 3" xfId="15613"/>
    <cellStyle name="Note 39" xfId="15614"/>
    <cellStyle name="Note 39 2" xfId="15615"/>
    <cellStyle name="Note 39 3" xfId="15616"/>
    <cellStyle name="Note 4" xfId="15617"/>
    <cellStyle name="Note 4 10" xfId="15618"/>
    <cellStyle name="Note 4 10 2" xfId="15619"/>
    <cellStyle name="Note 4 10 3" xfId="15620"/>
    <cellStyle name="Note 4 11" xfId="15621"/>
    <cellStyle name="Note 4 11 2" xfId="15622"/>
    <cellStyle name="Note 4 11 3" xfId="15623"/>
    <cellStyle name="Note 4 12" xfId="15624"/>
    <cellStyle name="Note 4 12 2" xfId="15625"/>
    <cellStyle name="Note 4 12 3" xfId="15626"/>
    <cellStyle name="Note 4 13" xfId="15627"/>
    <cellStyle name="Note 4 13 2" xfId="15628"/>
    <cellStyle name="Note 4 13 3" xfId="15629"/>
    <cellStyle name="Note 4 14" xfId="15630"/>
    <cellStyle name="Note 4 14 2" xfId="15631"/>
    <cellStyle name="Note 4 14 3" xfId="15632"/>
    <cellStyle name="Note 4 15" xfId="15633"/>
    <cellStyle name="Note 4 15 2" xfId="15634"/>
    <cellStyle name="Note 4 15 3" xfId="15635"/>
    <cellStyle name="Note 4 16" xfId="15636"/>
    <cellStyle name="Note 4 16 2" xfId="15637"/>
    <cellStyle name="Note 4 16 3" xfId="15638"/>
    <cellStyle name="Note 4 17" xfId="15639"/>
    <cellStyle name="Note 4 17 2" xfId="15640"/>
    <cellStyle name="Note 4 17 3" xfId="15641"/>
    <cellStyle name="Note 4 18" xfId="15642"/>
    <cellStyle name="Note 4 18 2" xfId="15643"/>
    <cellStyle name="Note 4 19" xfId="15644"/>
    <cellStyle name="Note 4 19 2" xfId="15645"/>
    <cellStyle name="Note 4 2" xfId="15646"/>
    <cellStyle name="Note 4 2 10" xfId="15647"/>
    <cellStyle name="Note 4 2 10 2" xfId="15648"/>
    <cellStyle name="Note 4 2 11" xfId="15649"/>
    <cellStyle name="Note 4 2 11 2" xfId="15650"/>
    <cellStyle name="Note 4 2 12" xfId="15651"/>
    <cellStyle name="Note 4 2 12 2" xfId="15652"/>
    <cellStyle name="Note 4 2 13" xfId="15653"/>
    <cellStyle name="Note 4 2 14" xfId="15654"/>
    <cellStyle name="Note 4 2 2" xfId="15655"/>
    <cellStyle name="Note 4 2 2 2" xfId="15656"/>
    <cellStyle name="Note 4 2 3" xfId="15657"/>
    <cellStyle name="Note 4 2 3 2" xfId="15658"/>
    <cellStyle name="Note 4 2 4" xfId="15659"/>
    <cellStyle name="Note 4 2 4 2" xfId="15660"/>
    <cellStyle name="Note 4 2 5" xfId="15661"/>
    <cellStyle name="Note 4 2 5 2" xfId="15662"/>
    <cellStyle name="Note 4 2 6" xfId="15663"/>
    <cellStyle name="Note 4 2 6 2" xfId="15664"/>
    <cellStyle name="Note 4 2 7" xfId="15665"/>
    <cellStyle name="Note 4 2 7 2" xfId="15666"/>
    <cellStyle name="Note 4 2 8" xfId="15667"/>
    <cellStyle name="Note 4 2 8 2" xfId="15668"/>
    <cellStyle name="Note 4 2 9" xfId="15669"/>
    <cellStyle name="Note 4 2 9 2" xfId="15670"/>
    <cellStyle name="Note 4 20" xfId="15671"/>
    <cellStyle name="Note 4 20 2" xfId="15672"/>
    <cellStyle name="Note 4 21" xfId="15673"/>
    <cellStyle name="Note 4 21 2" xfId="15674"/>
    <cellStyle name="Note 4 22" xfId="15675"/>
    <cellStyle name="Note 4 22 2" xfId="15676"/>
    <cellStyle name="Note 4 23" xfId="15677"/>
    <cellStyle name="Note 4 23 2" xfId="15678"/>
    <cellStyle name="Note 4 24" xfId="15679"/>
    <cellStyle name="Note 4 24 2" xfId="15680"/>
    <cellStyle name="Note 4 25" xfId="15681"/>
    <cellStyle name="Note 4 25 2" xfId="15682"/>
    <cellStyle name="Note 4 26" xfId="15683"/>
    <cellStyle name="Note 4 26 2" xfId="15684"/>
    <cellStyle name="Note 4 27" xfId="15685"/>
    <cellStyle name="Note 4 27 2" xfId="15686"/>
    <cellStyle name="Note 4 28" xfId="15687"/>
    <cellStyle name="Note 4 28 2" xfId="15688"/>
    <cellStyle name="Note 4 29" xfId="15689"/>
    <cellStyle name="Note 4 3" xfId="15690"/>
    <cellStyle name="Note 4 3 10" xfId="15691"/>
    <cellStyle name="Note 4 3 10 2" xfId="15692"/>
    <cellStyle name="Note 4 3 11" xfId="15693"/>
    <cellStyle name="Note 4 3 11 2" xfId="15694"/>
    <cellStyle name="Note 4 3 12" xfId="15695"/>
    <cellStyle name="Note 4 3 12 2" xfId="15696"/>
    <cellStyle name="Note 4 3 13" xfId="15697"/>
    <cellStyle name="Note 4 3 14" xfId="15698"/>
    <cellStyle name="Note 4 3 2" xfId="15699"/>
    <cellStyle name="Note 4 3 2 2" xfId="15700"/>
    <cellStyle name="Note 4 3 3" xfId="15701"/>
    <cellStyle name="Note 4 3 3 2" xfId="15702"/>
    <cellStyle name="Note 4 3 4" xfId="15703"/>
    <cellStyle name="Note 4 3 4 2" xfId="15704"/>
    <cellStyle name="Note 4 3 5" xfId="15705"/>
    <cellStyle name="Note 4 3 5 2" xfId="15706"/>
    <cellStyle name="Note 4 3 6" xfId="15707"/>
    <cellStyle name="Note 4 3 6 2" xfId="15708"/>
    <cellStyle name="Note 4 3 7" xfId="15709"/>
    <cellStyle name="Note 4 3 7 2" xfId="15710"/>
    <cellStyle name="Note 4 3 8" xfId="15711"/>
    <cellStyle name="Note 4 3 8 2" xfId="15712"/>
    <cellStyle name="Note 4 3 9" xfId="15713"/>
    <cellStyle name="Note 4 3 9 2" xfId="15714"/>
    <cellStyle name="Note 4 30" xfId="15715"/>
    <cellStyle name="Note 4 4" xfId="15716"/>
    <cellStyle name="Note 4 4 10" xfId="15717"/>
    <cellStyle name="Note 4 4 10 2" xfId="15718"/>
    <cellStyle name="Note 4 4 11" xfId="15719"/>
    <cellStyle name="Note 4 4 11 2" xfId="15720"/>
    <cellStyle name="Note 4 4 12" xfId="15721"/>
    <cellStyle name="Note 4 4 12 2" xfId="15722"/>
    <cellStyle name="Note 4 4 13" xfId="15723"/>
    <cellStyle name="Note 4 4 14" xfId="15724"/>
    <cellStyle name="Note 4 4 2" xfId="15725"/>
    <cellStyle name="Note 4 4 2 2" xfId="15726"/>
    <cellStyle name="Note 4 4 3" xfId="15727"/>
    <cellStyle name="Note 4 4 3 2" xfId="15728"/>
    <cellStyle name="Note 4 4 4" xfId="15729"/>
    <cellStyle name="Note 4 4 4 2" xfId="15730"/>
    <cellStyle name="Note 4 4 5" xfId="15731"/>
    <cellStyle name="Note 4 4 5 2" xfId="15732"/>
    <cellStyle name="Note 4 4 6" xfId="15733"/>
    <cellStyle name="Note 4 4 6 2" xfId="15734"/>
    <cellStyle name="Note 4 4 7" xfId="15735"/>
    <cellStyle name="Note 4 4 7 2" xfId="15736"/>
    <cellStyle name="Note 4 4 8" xfId="15737"/>
    <cellStyle name="Note 4 4 8 2" xfId="15738"/>
    <cellStyle name="Note 4 4 9" xfId="15739"/>
    <cellStyle name="Note 4 4 9 2" xfId="15740"/>
    <cellStyle name="Note 4 5" xfId="15741"/>
    <cellStyle name="Note 4 5 10" xfId="15742"/>
    <cellStyle name="Note 4 5 10 2" xfId="15743"/>
    <cellStyle name="Note 4 5 11" xfId="15744"/>
    <cellStyle name="Note 4 5 11 2" xfId="15745"/>
    <cellStyle name="Note 4 5 12" xfId="15746"/>
    <cellStyle name="Note 4 5 12 2" xfId="15747"/>
    <cellStyle name="Note 4 5 13" xfId="15748"/>
    <cellStyle name="Note 4 5 14" xfId="15749"/>
    <cellStyle name="Note 4 5 2" xfId="15750"/>
    <cellStyle name="Note 4 5 2 2" xfId="15751"/>
    <cellStyle name="Note 4 5 3" xfId="15752"/>
    <cellStyle name="Note 4 5 3 2" xfId="15753"/>
    <cellStyle name="Note 4 5 4" xfId="15754"/>
    <cellStyle name="Note 4 5 4 2" xfId="15755"/>
    <cellStyle name="Note 4 5 5" xfId="15756"/>
    <cellStyle name="Note 4 5 5 2" xfId="15757"/>
    <cellStyle name="Note 4 5 6" xfId="15758"/>
    <cellStyle name="Note 4 5 6 2" xfId="15759"/>
    <cellStyle name="Note 4 5 7" xfId="15760"/>
    <cellStyle name="Note 4 5 7 2" xfId="15761"/>
    <cellStyle name="Note 4 5 8" xfId="15762"/>
    <cellStyle name="Note 4 5 8 2" xfId="15763"/>
    <cellStyle name="Note 4 5 9" xfId="15764"/>
    <cellStyle name="Note 4 5 9 2" xfId="15765"/>
    <cellStyle name="Note 4 6" xfId="15766"/>
    <cellStyle name="Note 4 6 10" xfId="15767"/>
    <cellStyle name="Note 4 6 10 2" xfId="15768"/>
    <cellStyle name="Note 4 6 11" xfId="15769"/>
    <cellStyle name="Note 4 6 11 2" xfId="15770"/>
    <cellStyle name="Note 4 6 12" xfId="15771"/>
    <cellStyle name="Note 4 6 12 2" xfId="15772"/>
    <cellStyle name="Note 4 6 13" xfId="15773"/>
    <cellStyle name="Note 4 6 14" xfId="15774"/>
    <cellStyle name="Note 4 6 2" xfId="15775"/>
    <cellStyle name="Note 4 6 2 2" xfId="15776"/>
    <cellStyle name="Note 4 6 3" xfId="15777"/>
    <cellStyle name="Note 4 6 3 2" xfId="15778"/>
    <cellStyle name="Note 4 6 4" xfId="15779"/>
    <cellStyle name="Note 4 6 4 2" xfId="15780"/>
    <cellStyle name="Note 4 6 5" xfId="15781"/>
    <cellStyle name="Note 4 6 5 2" xfId="15782"/>
    <cellStyle name="Note 4 6 6" xfId="15783"/>
    <cellStyle name="Note 4 6 6 2" xfId="15784"/>
    <cellStyle name="Note 4 6 7" xfId="15785"/>
    <cellStyle name="Note 4 6 7 2" xfId="15786"/>
    <cellStyle name="Note 4 6 8" xfId="15787"/>
    <cellStyle name="Note 4 6 8 2" xfId="15788"/>
    <cellStyle name="Note 4 6 9" xfId="15789"/>
    <cellStyle name="Note 4 6 9 2" xfId="15790"/>
    <cellStyle name="Note 4 7" xfId="15791"/>
    <cellStyle name="Note 4 7 10" xfId="15792"/>
    <cellStyle name="Note 4 7 10 2" xfId="15793"/>
    <cellStyle name="Note 4 7 11" xfId="15794"/>
    <cellStyle name="Note 4 7 11 2" xfId="15795"/>
    <cellStyle name="Note 4 7 12" xfId="15796"/>
    <cellStyle name="Note 4 7 12 2" xfId="15797"/>
    <cellStyle name="Note 4 7 13" xfId="15798"/>
    <cellStyle name="Note 4 7 14" xfId="15799"/>
    <cellStyle name="Note 4 7 2" xfId="15800"/>
    <cellStyle name="Note 4 7 2 2" xfId="15801"/>
    <cellStyle name="Note 4 7 3" xfId="15802"/>
    <cellStyle name="Note 4 7 3 2" xfId="15803"/>
    <cellStyle name="Note 4 7 4" xfId="15804"/>
    <cellStyle name="Note 4 7 4 2" xfId="15805"/>
    <cellStyle name="Note 4 7 5" xfId="15806"/>
    <cellStyle name="Note 4 7 5 2" xfId="15807"/>
    <cellStyle name="Note 4 7 6" xfId="15808"/>
    <cellStyle name="Note 4 7 6 2" xfId="15809"/>
    <cellStyle name="Note 4 7 7" xfId="15810"/>
    <cellStyle name="Note 4 7 7 2" xfId="15811"/>
    <cellStyle name="Note 4 7 8" xfId="15812"/>
    <cellStyle name="Note 4 7 8 2" xfId="15813"/>
    <cellStyle name="Note 4 7 9" xfId="15814"/>
    <cellStyle name="Note 4 7 9 2" xfId="15815"/>
    <cellStyle name="Note 4 8" xfId="15816"/>
    <cellStyle name="Note 4 8 2" xfId="15817"/>
    <cellStyle name="Note 4 8 3" xfId="15818"/>
    <cellStyle name="Note 4 9" xfId="15819"/>
    <cellStyle name="Note 4 9 2" xfId="15820"/>
    <cellStyle name="Note 4 9 3" xfId="15821"/>
    <cellStyle name="Note 40" xfId="15822"/>
    <cellStyle name="Note 40 2" xfId="15823"/>
    <cellStyle name="Note 40 3" xfId="15824"/>
    <cellStyle name="Note 41" xfId="15825"/>
    <cellStyle name="Note 42" xfId="15826"/>
    <cellStyle name="Note 43" xfId="15827"/>
    <cellStyle name="Note 44" xfId="15828"/>
    <cellStyle name="Note 45" xfId="15829"/>
    <cellStyle name="Note 46" xfId="15830"/>
    <cellStyle name="Note 47" xfId="15831"/>
    <cellStyle name="Note 48" xfId="15832"/>
    <cellStyle name="Note 49" xfId="15833"/>
    <cellStyle name="Note 5" xfId="15834"/>
    <cellStyle name="Note 5 2" xfId="15835"/>
    <cellStyle name="Note 5 3" xfId="15836"/>
    <cellStyle name="Note 50" xfId="15837"/>
    <cellStyle name="Note 51" xfId="15838"/>
    <cellStyle name="Note 52" xfId="15839"/>
    <cellStyle name="Note 53" xfId="15840"/>
    <cellStyle name="Note 54" xfId="15841"/>
    <cellStyle name="Note 55" xfId="15842"/>
    <cellStyle name="Note 56" xfId="15843"/>
    <cellStyle name="Note 57" xfId="15844"/>
    <cellStyle name="Note 6" xfId="15845"/>
    <cellStyle name="Note 6 2" xfId="15846"/>
    <cellStyle name="Note 6 3" xfId="15847"/>
    <cellStyle name="Note 7" xfId="15848"/>
    <cellStyle name="Note 7 2" xfId="15849"/>
    <cellStyle name="Note 7 3" xfId="15850"/>
    <cellStyle name="Note 8" xfId="15851"/>
    <cellStyle name="Note 8 2" xfId="15852"/>
    <cellStyle name="Note 8 3" xfId="15853"/>
    <cellStyle name="Note 9" xfId="15854"/>
    <cellStyle name="Note 9 2" xfId="15855"/>
    <cellStyle name="Note 9 3" xfId="15856"/>
    <cellStyle name="Output" xfId="16" builtinId="21" customBuiltin="1"/>
    <cellStyle name="Output 10" xfId="15857"/>
    <cellStyle name="Output 10 2" xfId="15858"/>
    <cellStyle name="Output 11" xfId="15859"/>
    <cellStyle name="Output 11 2" xfId="15860"/>
    <cellStyle name="Output 12" xfId="15861"/>
    <cellStyle name="Output 12 2" xfId="15862"/>
    <cellStyle name="Output 13" xfId="15863"/>
    <cellStyle name="Output 13 2" xfId="15864"/>
    <cellStyle name="Output 14" xfId="15865"/>
    <cellStyle name="Output 14 2" xfId="15866"/>
    <cellStyle name="Output 15" xfId="15867"/>
    <cellStyle name="Output 15 2" xfId="15868"/>
    <cellStyle name="Output 16" xfId="15869"/>
    <cellStyle name="Output 16 2" xfId="15870"/>
    <cellStyle name="Output 17" xfId="15871"/>
    <cellStyle name="Output 17 2" xfId="15872"/>
    <cellStyle name="Output 18" xfId="15873"/>
    <cellStyle name="Output 18 2" xfId="15874"/>
    <cellStyle name="Output 19" xfId="15875"/>
    <cellStyle name="Output 19 2" xfId="15876"/>
    <cellStyle name="Output 2" xfId="15877"/>
    <cellStyle name="Output 2 10" xfId="15878"/>
    <cellStyle name="Output 2 10 2" xfId="15879"/>
    <cellStyle name="Output 2 10 3" xfId="15880"/>
    <cellStyle name="Output 2 11" xfId="15881"/>
    <cellStyle name="Output 2 11 2" xfId="15882"/>
    <cellStyle name="Output 2 11 3" xfId="15883"/>
    <cellStyle name="Output 2 12" xfId="15884"/>
    <cellStyle name="Output 2 12 2" xfId="15885"/>
    <cellStyle name="Output 2 12 3" xfId="15886"/>
    <cellStyle name="Output 2 13" xfId="15887"/>
    <cellStyle name="Output 2 13 2" xfId="15888"/>
    <cellStyle name="Output 2 13 3" xfId="15889"/>
    <cellStyle name="Output 2 14" xfId="15890"/>
    <cellStyle name="Output 2 14 2" xfId="15891"/>
    <cellStyle name="Output 2 14 3" xfId="15892"/>
    <cellStyle name="Output 2 15" xfId="15893"/>
    <cellStyle name="Output 2 15 2" xfId="15894"/>
    <cellStyle name="Output 2 15 3" xfId="15895"/>
    <cellStyle name="Output 2 16" xfId="15896"/>
    <cellStyle name="Output 2 16 2" xfId="15897"/>
    <cellStyle name="Output 2 16 3" xfId="15898"/>
    <cellStyle name="Output 2 17" xfId="15899"/>
    <cellStyle name="Output 2 17 2" xfId="15900"/>
    <cellStyle name="Output 2 17 3" xfId="15901"/>
    <cellStyle name="Output 2 18" xfId="15902"/>
    <cellStyle name="Output 2 18 2" xfId="15903"/>
    <cellStyle name="Output 2 18 3" xfId="15904"/>
    <cellStyle name="Output 2 19" xfId="15905"/>
    <cellStyle name="Output 2 19 2" xfId="15906"/>
    <cellStyle name="Output 2 19 3" xfId="15907"/>
    <cellStyle name="Output 2 2" xfId="15908"/>
    <cellStyle name="Output 2 2 10" xfId="15909"/>
    <cellStyle name="Output 2 2 10 2" xfId="15910"/>
    <cellStyle name="Output 2 2 11" xfId="15911"/>
    <cellStyle name="Output 2 2 11 2" xfId="15912"/>
    <cellStyle name="Output 2 2 12" xfId="15913"/>
    <cellStyle name="Output 2 2 12 2" xfId="15914"/>
    <cellStyle name="Output 2 2 13" xfId="15915"/>
    <cellStyle name="Output 2 2 14" xfId="15916"/>
    <cellStyle name="Output 2 2 2" xfId="15917"/>
    <cellStyle name="Output 2 2 2 2" xfId="15918"/>
    <cellStyle name="Output 2 2 3" xfId="15919"/>
    <cellStyle name="Output 2 2 3 2" xfId="15920"/>
    <cellStyle name="Output 2 2 4" xfId="15921"/>
    <cellStyle name="Output 2 2 4 2" xfId="15922"/>
    <cellStyle name="Output 2 2 5" xfId="15923"/>
    <cellStyle name="Output 2 2 5 2" xfId="15924"/>
    <cellStyle name="Output 2 2 6" xfId="15925"/>
    <cellStyle name="Output 2 2 6 2" xfId="15926"/>
    <cellStyle name="Output 2 2 7" xfId="15927"/>
    <cellStyle name="Output 2 2 7 2" xfId="15928"/>
    <cellStyle name="Output 2 2 8" xfId="15929"/>
    <cellStyle name="Output 2 2 8 2" xfId="15930"/>
    <cellStyle name="Output 2 2 9" xfId="15931"/>
    <cellStyle name="Output 2 2 9 2" xfId="15932"/>
    <cellStyle name="Output 2 20" xfId="15933"/>
    <cellStyle name="Output 2 20 2" xfId="15934"/>
    <cellStyle name="Output 2 20 3" xfId="15935"/>
    <cellStyle name="Output 2 21" xfId="15936"/>
    <cellStyle name="Output 2 21 2" xfId="15937"/>
    <cellStyle name="Output 2 21 3" xfId="15938"/>
    <cellStyle name="Output 2 22" xfId="15939"/>
    <cellStyle name="Output 2 22 2" xfId="15940"/>
    <cellStyle name="Output 2 23" xfId="15941"/>
    <cellStyle name="Output 2 23 2" xfId="15942"/>
    <cellStyle name="Output 2 24" xfId="15943"/>
    <cellStyle name="Output 2 24 2" xfId="15944"/>
    <cellStyle name="Output 2 25" xfId="15945"/>
    <cellStyle name="Output 2 25 2" xfId="15946"/>
    <cellStyle name="Output 2 26" xfId="15947"/>
    <cellStyle name="Output 2 26 2" xfId="15948"/>
    <cellStyle name="Output 2 27" xfId="15949"/>
    <cellStyle name="Output 2 27 2" xfId="15950"/>
    <cellStyle name="Output 2 28" xfId="15951"/>
    <cellStyle name="Output 2 28 2" xfId="15952"/>
    <cellStyle name="Output 2 29" xfId="15953"/>
    <cellStyle name="Output 2 29 2" xfId="15954"/>
    <cellStyle name="Output 2 3" xfId="15955"/>
    <cellStyle name="Output 2 3 10" xfId="15956"/>
    <cellStyle name="Output 2 3 10 2" xfId="15957"/>
    <cellStyle name="Output 2 3 11" xfId="15958"/>
    <cellStyle name="Output 2 3 11 2" xfId="15959"/>
    <cellStyle name="Output 2 3 12" xfId="15960"/>
    <cellStyle name="Output 2 3 12 2" xfId="15961"/>
    <cellStyle name="Output 2 3 13" xfId="15962"/>
    <cellStyle name="Output 2 3 14" xfId="15963"/>
    <cellStyle name="Output 2 3 2" xfId="15964"/>
    <cellStyle name="Output 2 3 2 2" xfId="15965"/>
    <cellStyle name="Output 2 3 3" xfId="15966"/>
    <cellStyle name="Output 2 3 3 2" xfId="15967"/>
    <cellStyle name="Output 2 3 4" xfId="15968"/>
    <cellStyle name="Output 2 3 4 2" xfId="15969"/>
    <cellStyle name="Output 2 3 5" xfId="15970"/>
    <cellStyle name="Output 2 3 5 2" xfId="15971"/>
    <cellStyle name="Output 2 3 6" xfId="15972"/>
    <cellStyle name="Output 2 3 6 2" xfId="15973"/>
    <cellStyle name="Output 2 3 7" xfId="15974"/>
    <cellStyle name="Output 2 3 7 2" xfId="15975"/>
    <cellStyle name="Output 2 3 8" xfId="15976"/>
    <cellStyle name="Output 2 3 8 2" xfId="15977"/>
    <cellStyle name="Output 2 3 9" xfId="15978"/>
    <cellStyle name="Output 2 3 9 2" xfId="15979"/>
    <cellStyle name="Output 2 30" xfId="15980"/>
    <cellStyle name="Output 2 30 2" xfId="15981"/>
    <cellStyle name="Output 2 31" xfId="15982"/>
    <cellStyle name="Output 2 31 2" xfId="15983"/>
    <cellStyle name="Output 2 32" xfId="15984"/>
    <cellStyle name="Output 2 32 2" xfId="15985"/>
    <cellStyle name="Output 2 33" xfId="15986"/>
    <cellStyle name="Output 2 34" xfId="15987"/>
    <cellStyle name="Output 2 35" xfId="15988"/>
    <cellStyle name="Output 2 4" xfId="15989"/>
    <cellStyle name="Output 2 4 10" xfId="15990"/>
    <cellStyle name="Output 2 4 10 2" xfId="15991"/>
    <cellStyle name="Output 2 4 11" xfId="15992"/>
    <cellStyle name="Output 2 4 11 2" xfId="15993"/>
    <cellStyle name="Output 2 4 12" xfId="15994"/>
    <cellStyle name="Output 2 4 12 2" xfId="15995"/>
    <cellStyle name="Output 2 4 13" xfId="15996"/>
    <cellStyle name="Output 2 4 14" xfId="15997"/>
    <cellStyle name="Output 2 4 2" xfId="15998"/>
    <cellStyle name="Output 2 4 2 2" xfId="15999"/>
    <cellStyle name="Output 2 4 3" xfId="16000"/>
    <cellStyle name="Output 2 4 3 2" xfId="16001"/>
    <cellStyle name="Output 2 4 4" xfId="16002"/>
    <cellStyle name="Output 2 4 4 2" xfId="16003"/>
    <cellStyle name="Output 2 4 5" xfId="16004"/>
    <cellStyle name="Output 2 4 5 2" xfId="16005"/>
    <cellStyle name="Output 2 4 6" xfId="16006"/>
    <cellStyle name="Output 2 4 6 2" xfId="16007"/>
    <cellStyle name="Output 2 4 7" xfId="16008"/>
    <cellStyle name="Output 2 4 7 2" xfId="16009"/>
    <cellStyle name="Output 2 4 8" xfId="16010"/>
    <cellStyle name="Output 2 4 8 2" xfId="16011"/>
    <cellStyle name="Output 2 4 9" xfId="16012"/>
    <cellStyle name="Output 2 4 9 2" xfId="16013"/>
    <cellStyle name="Output 2 5" xfId="16014"/>
    <cellStyle name="Output 2 5 10" xfId="16015"/>
    <cellStyle name="Output 2 5 10 2" xfId="16016"/>
    <cellStyle name="Output 2 5 11" xfId="16017"/>
    <cellStyle name="Output 2 5 11 2" xfId="16018"/>
    <cellStyle name="Output 2 5 12" xfId="16019"/>
    <cellStyle name="Output 2 5 12 2" xfId="16020"/>
    <cellStyle name="Output 2 5 13" xfId="16021"/>
    <cellStyle name="Output 2 5 14" xfId="16022"/>
    <cellStyle name="Output 2 5 2" xfId="16023"/>
    <cellStyle name="Output 2 5 2 2" xfId="16024"/>
    <cellStyle name="Output 2 5 3" xfId="16025"/>
    <cellStyle name="Output 2 5 3 2" xfId="16026"/>
    <cellStyle name="Output 2 5 4" xfId="16027"/>
    <cellStyle name="Output 2 5 4 2" xfId="16028"/>
    <cellStyle name="Output 2 5 5" xfId="16029"/>
    <cellStyle name="Output 2 5 5 2" xfId="16030"/>
    <cellStyle name="Output 2 5 6" xfId="16031"/>
    <cellStyle name="Output 2 5 6 2" xfId="16032"/>
    <cellStyle name="Output 2 5 7" xfId="16033"/>
    <cellStyle name="Output 2 5 7 2" xfId="16034"/>
    <cellStyle name="Output 2 5 8" xfId="16035"/>
    <cellStyle name="Output 2 5 8 2" xfId="16036"/>
    <cellStyle name="Output 2 5 9" xfId="16037"/>
    <cellStyle name="Output 2 5 9 2" xfId="16038"/>
    <cellStyle name="Output 2 6" xfId="16039"/>
    <cellStyle name="Output 2 6 10" xfId="16040"/>
    <cellStyle name="Output 2 6 10 2" xfId="16041"/>
    <cellStyle name="Output 2 6 11" xfId="16042"/>
    <cellStyle name="Output 2 6 11 2" xfId="16043"/>
    <cellStyle name="Output 2 6 12" xfId="16044"/>
    <cellStyle name="Output 2 6 12 2" xfId="16045"/>
    <cellStyle name="Output 2 6 13" xfId="16046"/>
    <cellStyle name="Output 2 6 14" xfId="16047"/>
    <cellStyle name="Output 2 6 2" xfId="16048"/>
    <cellStyle name="Output 2 6 2 2" xfId="16049"/>
    <cellStyle name="Output 2 6 3" xfId="16050"/>
    <cellStyle name="Output 2 6 3 2" xfId="16051"/>
    <cellStyle name="Output 2 6 4" xfId="16052"/>
    <cellStyle name="Output 2 6 4 2" xfId="16053"/>
    <cellStyle name="Output 2 6 5" xfId="16054"/>
    <cellStyle name="Output 2 6 5 2" xfId="16055"/>
    <cellStyle name="Output 2 6 6" xfId="16056"/>
    <cellStyle name="Output 2 6 6 2" xfId="16057"/>
    <cellStyle name="Output 2 6 7" xfId="16058"/>
    <cellStyle name="Output 2 6 7 2" xfId="16059"/>
    <cellStyle name="Output 2 6 8" xfId="16060"/>
    <cellStyle name="Output 2 6 8 2" xfId="16061"/>
    <cellStyle name="Output 2 6 9" xfId="16062"/>
    <cellStyle name="Output 2 6 9 2" xfId="16063"/>
    <cellStyle name="Output 2 7" xfId="16064"/>
    <cellStyle name="Output 2 7 10" xfId="16065"/>
    <cellStyle name="Output 2 7 10 2" xfId="16066"/>
    <cellStyle name="Output 2 7 11" xfId="16067"/>
    <cellStyle name="Output 2 7 11 2" xfId="16068"/>
    <cellStyle name="Output 2 7 12" xfId="16069"/>
    <cellStyle name="Output 2 7 12 2" xfId="16070"/>
    <cellStyle name="Output 2 7 13" xfId="16071"/>
    <cellStyle name="Output 2 7 14" xfId="16072"/>
    <cellStyle name="Output 2 7 2" xfId="16073"/>
    <cellStyle name="Output 2 7 2 2" xfId="16074"/>
    <cellStyle name="Output 2 7 3" xfId="16075"/>
    <cellStyle name="Output 2 7 3 2" xfId="16076"/>
    <cellStyle name="Output 2 7 4" xfId="16077"/>
    <cellStyle name="Output 2 7 4 2" xfId="16078"/>
    <cellStyle name="Output 2 7 5" xfId="16079"/>
    <cellStyle name="Output 2 7 5 2" xfId="16080"/>
    <cellStyle name="Output 2 7 6" xfId="16081"/>
    <cellStyle name="Output 2 7 6 2" xfId="16082"/>
    <cellStyle name="Output 2 7 7" xfId="16083"/>
    <cellStyle name="Output 2 7 7 2" xfId="16084"/>
    <cellStyle name="Output 2 7 8" xfId="16085"/>
    <cellStyle name="Output 2 7 8 2" xfId="16086"/>
    <cellStyle name="Output 2 7 9" xfId="16087"/>
    <cellStyle name="Output 2 7 9 2" xfId="16088"/>
    <cellStyle name="Output 2 8" xfId="16089"/>
    <cellStyle name="Output 2 8 10" xfId="16090"/>
    <cellStyle name="Output 2 8 10 2" xfId="16091"/>
    <cellStyle name="Output 2 8 10 3" xfId="16092"/>
    <cellStyle name="Output 2 8 11" xfId="16093"/>
    <cellStyle name="Output 2 8 11 2" xfId="16094"/>
    <cellStyle name="Output 2 8 11 3" xfId="16095"/>
    <cellStyle name="Output 2 8 12" xfId="16096"/>
    <cellStyle name="Output 2 8 13" xfId="16097"/>
    <cellStyle name="Output 2 8 2" xfId="16098"/>
    <cellStyle name="Output 2 8 2 2" xfId="16099"/>
    <cellStyle name="Output 2 8 2 2 2" xfId="16100"/>
    <cellStyle name="Output 2 8 2 2 3" xfId="16101"/>
    <cellStyle name="Output 2 8 2 3" xfId="16102"/>
    <cellStyle name="Output 2 8 2 3 2" xfId="16103"/>
    <cellStyle name="Output 2 8 2 3 3" xfId="16104"/>
    <cellStyle name="Output 2 8 2 4" xfId="16105"/>
    <cellStyle name="Output 2 8 2 4 2" xfId="16106"/>
    <cellStyle name="Output 2 8 2 4 3" xfId="16107"/>
    <cellStyle name="Output 2 8 2 5" xfId="16108"/>
    <cellStyle name="Output 2 8 2 5 2" xfId="16109"/>
    <cellStyle name="Output 2 8 2 5 3" xfId="16110"/>
    <cellStyle name="Output 2 8 2 6" xfId="16111"/>
    <cellStyle name="Output 2 8 2 7" xfId="16112"/>
    <cellStyle name="Output 2 8 3" xfId="16113"/>
    <cellStyle name="Output 2 8 3 2" xfId="16114"/>
    <cellStyle name="Output 2 8 3 2 2" xfId="16115"/>
    <cellStyle name="Output 2 8 3 2 3" xfId="16116"/>
    <cellStyle name="Output 2 8 3 3" xfId="16117"/>
    <cellStyle name="Output 2 8 3 3 2" xfId="16118"/>
    <cellStyle name="Output 2 8 3 3 3" xfId="16119"/>
    <cellStyle name="Output 2 8 3 4" xfId="16120"/>
    <cellStyle name="Output 2 8 3 4 2" xfId="16121"/>
    <cellStyle name="Output 2 8 3 4 3" xfId="16122"/>
    <cellStyle name="Output 2 8 3 5" xfId="16123"/>
    <cellStyle name="Output 2 8 3 5 2" xfId="16124"/>
    <cellStyle name="Output 2 8 3 5 3" xfId="16125"/>
    <cellStyle name="Output 2 8 3 6" xfId="16126"/>
    <cellStyle name="Output 2 8 3 7" xfId="16127"/>
    <cellStyle name="Output 2 8 4" xfId="16128"/>
    <cellStyle name="Output 2 8 4 2" xfId="16129"/>
    <cellStyle name="Output 2 8 4 3" xfId="16130"/>
    <cellStyle name="Output 2 8 5" xfId="16131"/>
    <cellStyle name="Output 2 8 5 2" xfId="16132"/>
    <cellStyle name="Output 2 8 5 3" xfId="16133"/>
    <cellStyle name="Output 2 8 6" xfId="16134"/>
    <cellStyle name="Output 2 8 6 2" xfId="16135"/>
    <cellStyle name="Output 2 8 6 3" xfId="16136"/>
    <cellStyle name="Output 2 8 7" xfId="16137"/>
    <cellStyle name="Output 2 8 7 2" xfId="16138"/>
    <cellStyle name="Output 2 8 7 3" xfId="16139"/>
    <cellStyle name="Output 2 8 8" xfId="16140"/>
    <cellStyle name="Output 2 8 8 2" xfId="16141"/>
    <cellStyle name="Output 2 8 8 3" xfId="16142"/>
    <cellStyle name="Output 2 8 9" xfId="16143"/>
    <cellStyle name="Output 2 8 9 2" xfId="16144"/>
    <cellStyle name="Output 2 8 9 3" xfId="16145"/>
    <cellStyle name="Output 2 9" xfId="16146"/>
    <cellStyle name="Output 2 9 2" xfId="16147"/>
    <cellStyle name="Output 2 9 2 2" xfId="16148"/>
    <cellStyle name="Output 2 9 2 3" xfId="16149"/>
    <cellStyle name="Output 2 9 3" xfId="16150"/>
    <cellStyle name="Output 2 9 4" xfId="16151"/>
    <cellStyle name="Output 20" xfId="16152"/>
    <cellStyle name="Output 20 2" xfId="16153"/>
    <cellStyle name="Output 21" xfId="16154"/>
    <cellStyle name="Output 21 2" xfId="16155"/>
    <cellStyle name="Output 22" xfId="16156"/>
    <cellStyle name="Output 22 2" xfId="16157"/>
    <cellStyle name="Output 23" xfId="16158"/>
    <cellStyle name="Output 23 2" xfId="16159"/>
    <cellStyle name="Output 24" xfId="16160"/>
    <cellStyle name="Output 24 2" xfId="16161"/>
    <cellStyle name="Output 25" xfId="16162"/>
    <cellStyle name="Output 25 2" xfId="16163"/>
    <cellStyle name="Output 26" xfId="16164"/>
    <cellStyle name="Output 26 2" xfId="16165"/>
    <cellStyle name="Output 27" xfId="16166"/>
    <cellStyle name="Output 27 2" xfId="16167"/>
    <cellStyle name="Output 28" xfId="16168"/>
    <cellStyle name="Output 28 2" xfId="16169"/>
    <cellStyle name="Output 29" xfId="16170"/>
    <cellStyle name="Output 29 2" xfId="16171"/>
    <cellStyle name="Output 3" xfId="16172"/>
    <cellStyle name="Output 3 10" xfId="16173"/>
    <cellStyle name="Output 3 10 2" xfId="16174"/>
    <cellStyle name="Output 3 10 3" xfId="16175"/>
    <cellStyle name="Output 3 11" xfId="16176"/>
    <cellStyle name="Output 3 11 2" xfId="16177"/>
    <cellStyle name="Output 3 11 3" xfId="16178"/>
    <cellStyle name="Output 3 12" xfId="16179"/>
    <cellStyle name="Output 3 12 2" xfId="16180"/>
    <cellStyle name="Output 3 12 3" xfId="16181"/>
    <cellStyle name="Output 3 13" xfId="16182"/>
    <cellStyle name="Output 3 13 2" xfId="16183"/>
    <cellStyle name="Output 3 13 3" xfId="16184"/>
    <cellStyle name="Output 3 14" xfId="16185"/>
    <cellStyle name="Output 3 14 2" xfId="16186"/>
    <cellStyle name="Output 3 14 3" xfId="16187"/>
    <cellStyle name="Output 3 15" xfId="16188"/>
    <cellStyle name="Output 3 15 2" xfId="16189"/>
    <cellStyle name="Output 3 15 3" xfId="16190"/>
    <cellStyle name="Output 3 16" xfId="16191"/>
    <cellStyle name="Output 3 16 2" xfId="16192"/>
    <cellStyle name="Output 3 16 3" xfId="16193"/>
    <cellStyle name="Output 3 17" xfId="16194"/>
    <cellStyle name="Output 3 17 2" xfId="16195"/>
    <cellStyle name="Output 3 17 3" xfId="16196"/>
    <cellStyle name="Output 3 18" xfId="16197"/>
    <cellStyle name="Output 3 18 2" xfId="16198"/>
    <cellStyle name="Output 3 19" xfId="16199"/>
    <cellStyle name="Output 3 19 2" xfId="16200"/>
    <cellStyle name="Output 3 2" xfId="16201"/>
    <cellStyle name="Output 3 2 10" xfId="16202"/>
    <cellStyle name="Output 3 2 10 2" xfId="16203"/>
    <cellStyle name="Output 3 2 11" xfId="16204"/>
    <cellStyle name="Output 3 2 11 2" xfId="16205"/>
    <cellStyle name="Output 3 2 12" xfId="16206"/>
    <cellStyle name="Output 3 2 12 2" xfId="16207"/>
    <cellStyle name="Output 3 2 13" xfId="16208"/>
    <cellStyle name="Output 3 2 14" xfId="16209"/>
    <cellStyle name="Output 3 2 2" xfId="16210"/>
    <cellStyle name="Output 3 2 2 2" xfId="16211"/>
    <cellStyle name="Output 3 2 3" xfId="16212"/>
    <cellStyle name="Output 3 2 3 2" xfId="16213"/>
    <cellStyle name="Output 3 2 4" xfId="16214"/>
    <cellStyle name="Output 3 2 4 2" xfId="16215"/>
    <cellStyle name="Output 3 2 5" xfId="16216"/>
    <cellStyle name="Output 3 2 5 2" xfId="16217"/>
    <cellStyle name="Output 3 2 6" xfId="16218"/>
    <cellStyle name="Output 3 2 6 2" xfId="16219"/>
    <cellStyle name="Output 3 2 7" xfId="16220"/>
    <cellStyle name="Output 3 2 7 2" xfId="16221"/>
    <cellStyle name="Output 3 2 8" xfId="16222"/>
    <cellStyle name="Output 3 2 8 2" xfId="16223"/>
    <cellStyle name="Output 3 2 9" xfId="16224"/>
    <cellStyle name="Output 3 2 9 2" xfId="16225"/>
    <cellStyle name="Output 3 20" xfId="16226"/>
    <cellStyle name="Output 3 20 2" xfId="16227"/>
    <cellStyle name="Output 3 21" xfId="16228"/>
    <cellStyle name="Output 3 21 2" xfId="16229"/>
    <cellStyle name="Output 3 22" xfId="16230"/>
    <cellStyle name="Output 3 22 2" xfId="16231"/>
    <cellStyle name="Output 3 23" xfId="16232"/>
    <cellStyle name="Output 3 23 2" xfId="16233"/>
    <cellStyle name="Output 3 24" xfId="16234"/>
    <cellStyle name="Output 3 24 2" xfId="16235"/>
    <cellStyle name="Output 3 25" xfId="16236"/>
    <cellStyle name="Output 3 25 2" xfId="16237"/>
    <cellStyle name="Output 3 26" xfId="16238"/>
    <cellStyle name="Output 3 26 2" xfId="16239"/>
    <cellStyle name="Output 3 27" xfId="16240"/>
    <cellStyle name="Output 3 27 2" xfId="16241"/>
    <cellStyle name="Output 3 28" xfId="16242"/>
    <cellStyle name="Output 3 28 2" xfId="16243"/>
    <cellStyle name="Output 3 29" xfId="16244"/>
    <cellStyle name="Output 3 3" xfId="16245"/>
    <cellStyle name="Output 3 3 10" xfId="16246"/>
    <cellStyle name="Output 3 3 10 2" xfId="16247"/>
    <cellStyle name="Output 3 3 11" xfId="16248"/>
    <cellStyle name="Output 3 3 11 2" xfId="16249"/>
    <cellStyle name="Output 3 3 12" xfId="16250"/>
    <cellStyle name="Output 3 3 12 2" xfId="16251"/>
    <cellStyle name="Output 3 3 13" xfId="16252"/>
    <cellStyle name="Output 3 3 14" xfId="16253"/>
    <cellStyle name="Output 3 3 2" xfId="16254"/>
    <cellStyle name="Output 3 3 2 2" xfId="16255"/>
    <cellStyle name="Output 3 3 3" xfId="16256"/>
    <cellStyle name="Output 3 3 3 2" xfId="16257"/>
    <cellStyle name="Output 3 3 4" xfId="16258"/>
    <cellStyle name="Output 3 3 4 2" xfId="16259"/>
    <cellStyle name="Output 3 3 5" xfId="16260"/>
    <cellStyle name="Output 3 3 5 2" xfId="16261"/>
    <cellStyle name="Output 3 3 6" xfId="16262"/>
    <cellStyle name="Output 3 3 6 2" xfId="16263"/>
    <cellStyle name="Output 3 3 7" xfId="16264"/>
    <cellStyle name="Output 3 3 7 2" xfId="16265"/>
    <cellStyle name="Output 3 3 8" xfId="16266"/>
    <cellStyle name="Output 3 3 8 2" xfId="16267"/>
    <cellStyle name="Output 3 3 9" xfId="16268"/>
    <cellStyle name="Output 3 3 9 2" xfId="16269"/>
    <cellStyle name="Output 3 30" xfId="16270"/>
    <cellStyle name="Output 3 4" xfId="16271"/>
    <cellStyle name="Output 3 4 10" xfId="16272"/>
    <cellStyle name="Output 3 4 10 2" xfId="16273"/>
    <cellStyle name="Output 3 4 11" xfId="16274"/>
    <cellStyle name="Output 3 4 11 2" xfId="16275"/>
    <cellStyle name="Output 3 4 12" xfId="16276"/>
    <cellStyle name="Output 3 4 12 2" xfId="16277"/>
    <cellStyle name="Output 3 4 13" xfId="16278"/>
    <cellStyle name="Output 3 4 14" xfId="16279"/>
    <cellStyle name="Output 3 4 2" xfId="16280"/>
    <cellStyle name="Output 3 4 2 2" xfId="16281"/>
    <cellStyle name="Output 3 4 3" xfId="16282"/>
    <cellStyle name="Output 3 4 3 2" xfId="16283"/>
    <cellStyle name="Output 3 4 4" xfId="16284"/>
    <cellStyle name="Output 3 4 4 2" xfId="16285"/>
    <cellStyle name="Output 3 4 5" xfId="16286"/>
    <cellStyle name="Output 3 4 5 2" xfId="16287"/>
    <cellStyle name="Output 3 4 6" xfId="16288"/>
    <cellStyle name="Output 3 4 6 2" xfId="16289"/>
    <cellStyle name="Output 3 4 7" xfId="16290"/>
    <cellStyle name="Output 3 4 7 2" xfId="16291"/>
    <cellStyle name="Output 3 4 8" xfId="16292"/>
    <cellStyle name="Output 3 4 8 2" xfId="16293"/>
    <cellStyle name="Output 3 4 9" xfId="16294"/>
    <cellStyle name="Output 3 4 9 2" xfId="16295"/>
    <cellStyle name="Output 3 5" xfId="16296"/>
    <cellStyle name="Output 3 5 10" xfId="16297"/>
    <cellStyle name="Output 3 5 10 2" xfId="16298"/>
    <cellStyle name="Output 3 5 11" xfId="16299"/>
    <cellStyle name="Output 3 5 11 2" xfId="16300"/>
    <cellStyle name="Output 3 5 12" xfId="16301"/>
    <cellStyle name="Output 3 5 12 2" xfId="16302"/>
    <cellStyle name="Output 3 5 13" xfId="16303"/>
    <cellStyle name="Output 3 5 14" xfId="16304"/>
    <cellStyle name="Output 3 5 2" xfId="16305"/>
    <cellStyle name="Output 3 5 2 2" xfId="16306"/>
    <cellStyle name="Output 3 5 3" xfId="16307"/>
    <cellStyle name="Output 3 5 3 2" xfId="16308"/>
    <cellStyle name="Output 3 5 4" xfId="16309"/>
    <cellStyle name="Output 3 5 4 2" xfId="16310"/>
    <cellStyle name="Output 3 5 5" xfId="16311"/>
    <cellStyle name="Output 3 5 5 2" xfId="16312"/>
    <cellStyle name="Output 3 5 6" xfId="16313"/>
    <cellStyle name="Output 3 5 6 2" xfId="16314"/>
    <cellStyle name="Output 3 5 7" xfId="16315"/>
    <cellStyle name="Output 3 5 7 2" xfId="16316"/>
    <cellStyle name="Output 3 5 8" xfId="16317"/>
    <cellStyle name="Output 3 5 8 2" xfId="16318"/>
    <cellStyle name="Output 3 5 9" xfId="16319"/>
    <cellStyle name="Output 3 5 9 2" xfId="16320"/>
    <cellStyle name="Output 3 6" xfId="16321"/>
    <cellStyle name="Output 3 6 10" xfId="16322"/>
    <cellStyle name="Output 3 6 10 2" xfId="16323"/>
    <cellStyle name="Output 3 6 11" xfId="16324"/>
    <cellStyle name="Output 3 6 11 2" xfId="16325"/>
    <cellStyle name="Output 3 6 12" xfId="16326"/>
    <cellStyle name="Output 3 6 12 2" xfId="16327"/>
    <cellStyle name="Output 3 6 13" xfId="16328"/>
    <cellStyle name="Output 3 6 14" xfId="16329"/>
    <cellStyle name="Output 3 6 2" xfId="16330"/>
    <cellStyle name="Output 3 6 2 2" xfId="16331"/>
    <cellStyle name="Output 3 6 3" xfId="16332"/>
    <cellStyle name="Output 3 6 3 2" xfId="16333"/>
    <cellStyle name="Output 3 6 4" xfId="16334"/>
    <cellStyle name="Output 3 6 4 2" xfId="16335"/>
    <cellStyle name="Output 3 6 5" xfId="16336"/>
    <cellStyle name="Output 3 6 5 2" xfId="16337"/>
    <cellStyle name="Output 3 6 6" xfId="16338"/>
    <cellStyle name="Output 3 6 6 2" xfId="16339"/>
    <cellStyle name="Output 3 6 7" xfId="16340"/>
    <cellStyle name="Output 3 6 7 2" xfId="16341"/>
    <cellStyle name="Output 3 6 8" xfId="16342"/>
    <cellStyle name="Output 3 6 8 2" xfId="16343"/>
    <cellStyle name="Output 3 6 9" xfId="16344"/>
    <cellStyle name="Output 3 6 9 2" xfId="16345"/>
    <cellStyle name="Output 3 7" xfId="16346"/>
    <cellStyle name="Output 3 7 10" xfId="16347"/>
    <cellStyle name="Output 3 7 10 2" xfId="16348"/>
    <cellStyle name="Output 3 7 11" xfId="16349"/>
    <cellStyle name="Output 3 7 11 2" xfId="16350"/>
    <cellStyle name="Output 3 7 12" xfId="16351"/>
    <cellStyle name="Output 3 7 12 2" xfId="16352"/>
    <cellStyle name="Output 3 7 13" xfId="16353"/>
    <cellStyle name="Output 3 7 14" xfId="16354"/>
    <cellStyle name="Output 3 7 2" xfId="16355"/>
    <cellStyle name="Output 3 7 2 2" xfId="16356"/>
    <cellStyle name="Output 3 7 3" xfId="16357"/>
    <cellStyle name="Output 3 7 3 2" xfId="16358"/>
    <cellStyle name="Output 3 7 4" xfId="16359"/>
    <cellStyle name="Output 3 7 4 2" xfId="16360"/>
    <cellStyle name="Output 3 7 5" xfId="16361"/>
    <cellStyle name="Output 3 7 5 2" xfId="16362"/>
    <cellStyle name="Output 3 7 6" xfId="16363"/>
    <cellStyle name="Output 3 7 6 2" xfId="16364"/>
    <cellStyle name="Output 3 7 7" xfId="16365"/>
    <cellStyle name="Output 3 7 7 2" xfId="16366"/>
    <cellStyle name="Output 3 7 8" xfId="16367"/>
    <cellStyle name="Output 3 7 8 2" xfId="16368"/>
    <cellStyle name="Output 3 7 9" xfId="16369"/>
    <cellStyle name="Output 3 7 9 2" xfId="16370"/>
    <cellStyle name="Output 3 8" xfId="16371"/>
    <cellStyle name="Output 3 8 2" xfId="16372"/>
    <cellStyle name="Output 3 8 3" xfId="16373"/>
    <cellStyle name="Output 3 9" xfId="16374"/>
    <cellStyle name="Output 3 9 2" xfId="16375"/>
    <cellStyle name="Output 3 9 3" xfId="16376"/>
    <cellStyle name="Output 30" xfId="16377"/>
    <cellStyle name="Output 30 2" xfId="16378"/>
    <cellStyle name="Output 31" xfId="16379"/>
    <cellStyle name="Output 31 2" xfId="16380"/>
    <cellStyle name="Output 32" xfId="16381"/>
    <cellStyle name="Output 32 2" xfId="16382"/>
    <cellStyle name="Output 33" xfId="16383"/>
    <cellStyle name="Output 33 2" xfId="16384"/>
    <cellStyle name="Output 34" xfId="16385"/>
    <cellStyle name="Output 34 2" xfId="16386"/>
    <cellStyle name="Output 35" xfId="16387"/>
    <cellStyle name="Output 35 2" xfId="16388"/>
    <cellStyle name="Output 36" xfId="16389"/>
    <cellStyle name="Output 36 2" xfId="16390"/>
    <cellStyle name="Output 37" xfId="16391"/>
    <cellStyle name="Output 37 2" xfId="16392"/>
    <cellStyle name="Output 38" xfId="16393"/>
    <cellStyle name="Output 38 2" xfId="16394"/>
    <cellStyle name="Output 39" xfId="16395"/>
    <cellStyle name="Output 39 2" xfId="16396"/>
    <cellStyle name="Output 4" xfId="16397"/>
    <cellStyle name="Output 4 10" xfId="16398"/>
    <cellStyle name="Output 4 10 2" xfId="16399"/>
    <cellStyle name="Output 4 10 3" xfId="16400"/>
    <cellStyle name="Output 4 11" xfId="16401"/>
    <cellStyle name="Output 4 11 2" xfId="16402"/>
    <cellStyle name="Output 4 11 3" xfId="16403"/>
    <cellStyle name="Output 4 12" xfId="16404"/>
    <cellStyle name="Output 4 12 2" xfId="16405"/>
    <cellStyle name="Output 4 12 3" xfId="16406"/>
    <cellStyle name="Output 4 13" xfId="16407"/>
    <cellStyle name="Output 4 13 2" xfId="16408"/>
    <cellStyle name="Output 4 13 3" xfId="16409"/>
    <cellStyle name="Output 4 14" xfId="16410"/>
    <cellStyle name="Output 4 14 2" xfId="16411"/>
    <cellStyle name="Output 4 14 3" xfId="16412"/>
    <cellStyle name="Output 4 15" xfId="16413"/>
    <cellStyle name="Output 4 15 2" xfId="16414"/>
    <cellStyle name="Output 4 15 3" xfId="16415"/>
    <cellStyle name="Output 4 16" xfId="16416"/>
    <cellStyle name="Output 4 16 2" xfId="16417"/>
    <cellStyle name="Output 4 16 3" xfId="16418"/>
    <cellStyle name="Output 4 17" xfId="16419"/>
    <cellStyle name="Output 4 17 2" xfId="16420"/>
    <cellStyle name="Output 4 17 3" xfId="16421"/>
    <cellStyle name="Output 4 18" xfId="16422"/>
    <cellStyle name="Output 4 18 2" xfId="16423"/>
    <cellStyle name="Output 4 19" xfId="16424"/>
    <cellStyle name="Output 4 19 2" xfId="16425"/>
    <cellStyle name="Output 4 2" xfId="16426"/>
    <cellStyle name="Output 4 2 10" xfId="16427"/>
    <cellStyle name="Output 4 2 10 2" xfId="16428"/>
    <cellStyle name="Output 4 2 11" xfId="16429"/>
    <cellStyle name="Output 4 2 11 2" xfId="16430"/>
    <cellStyle name="Output 4 2 12" xfId="16431"/>
    <cellStyle name="Output 4 2 12 2" xfId="16432"/>
    <cellStyle name="Output 4 2 13" xfId="16433"/>
    <cellStyle name="Output 4 2 14" xfId="16434"/>
    <cellStyle name="Output 4 2 2" xfId="16435"/>
    <cellStyle name="Output 4 2 2 2" xfId="16436"/>
    <cellStyle name="Output 4 2 3" xfId="16437"/>
    <cellStyle name="Output 4 2 3 2" xfId="16438"/>
    <cellStyle name="Output 4 2 4" xfId="16439"/>
    <cellStyle name="Output 4 2 4 2" xfId="16440"/>
    <cellStyle name="Output 4 2 5" xfId="16441"/>
    <cellStyle name="Output 4 2 5 2" xfId="16442"/>
    <cellStyle name="Output 4 2 6" xfId="16443"/>
    <cellStyle name="Output 4 2 6 2" xfId="16444"/>
    <cellStyle name="Output 4 2 7" xfId="16445"/>
    <cellStyle name="Output 4 2 7 2" xfId="16446"/>
    <cellStyle name="Output 4 2 8" xfId="16447"/>
    <cellStyle name="Output 4 2 8 2" xfId="16448"/>
    <cellStyle name="Output 4 2 9" xfId="16449"/>
    <cellStyle name="Output 4 2 9 2" xfId="16450"/>
    <cellStyle name="Output 4 20" xfId="16451"/>
    <cellStyle name="Output 4 20 2" xfId="16452"/>
    <cellStyle name="Output 4 21" xfId="16453"/>
    <cellStyle name="Output 4 21 2" xfId="16454"/>
    <cellStyle name="Output 4 22" xfId="16455"/>
    <cellStyle name="Output 4 22 2" xfId="16456"/>
    <cellStyle name="Output 4 23" xfId="16457"/>
    <cellStyle name="Output 4 23 2" xfId="16458"/>
    <cellStyle name="Output 4 24" xfId="16459"/>
    <cellStyle name="Output 4 24 2" xfId="16460"/>
    <cellStyle name="Output 4 25" xfId="16461"/>
    <cellStyle name="Output 4 25 2" xfId="16462"/>
    <cellStyle name="Output 4 26" xfId="16463"/>
    <cellStyle name="Output 4 26 2" xfId="16464"/>
    <cellStyle name="Output 4 27" xfId="16465"/>
    <cellStyle name="Output 4 27 2" xfId="16466"/>
    <cellStyle name="Output 4 28" xfId="16467"/>
    <cellStyle name="Output 4 28 2" xfId="16468"/>
    <cellStyle name="Output 4 29" xfId="16469"/>
    <cellStyle name="Output 4 3" xfId="16470"/>
    <cellStyle name="Output 4 3 10" xfId="16471"/>
    <cellStyle name="Output 4 3 10 2" xfId="16472"/>
    <cellStyle name="Output 4 3 11" xfId="16473"/>
    <cellStyle name="Output 4 3 11 2" xfId="16474"/>
    <cellStyle name="Output 4 3 12" xfId="16475"/>
    <cellStyle name="Output 4 3 12 2" xfId="16476"/>
    <cellStyle name="Output 4 3 13" xfId="16477"/>
    <cellStyle name="Output 4 3 14" xfId="16478"/>
    <cellStyle name="Output 4 3 2" xfId="16479"/>
    <cellStyle name="Output 4 3 2 2" xfId="16480"/>
    <cellStyle name="Output 4 3 3" xfId="16481"/>
    <cellStyle name="Output 4 3 3 2" xfId="16482"/>
    <cellStyle name="Output 4 3 4" xfId="16483"/>
    <cellStyle name="Output 4 3 4 2" xfId="16484"/>
    <cellStyle name="Output 4 3 5" xfId="16485"/>
    <cellStyle name="Output 4 3 5 2" xfId="16486"/>
    <cellStyle name="Output 4 3 6" xfId="16487"/>
    <cellStyle name="Output 4 3 6 2" xfId="16488"/>
    <cellStyle name="Output 4 3 7" xfId="16489"/>
    <cellStyle name="Output 4 3 7 2" xfId="16490"/>
    <cellStyle name="Output 4 3 8" xfId="16491"/>
    <cellStyle name="Output 4 3 8 2" xfId="16492"/>
    <cellStyle name="Output 4 3 9" xfId="16493"/>
    <cellStyle name="Output 4 3 9 2" xfId="16494"/>
    <cellStyle name="Output 4 30" xfId="16495"/>
    <cellStyle name="Output 4 4" xfId="16496"/>
    <cellStyle name="Output 4 4 10" xfId="16497"/>
    <cellStyle name="Output 4 4 10 2" xfId="16498"/>
    <cellStyle name="Output 4 4 11" xfId="16499"/>
    <cellStyle name="Output 4 4 11 2" xfId="16500"/>
    <cellStyle name="Output 4 4 12" xfId="16501"/>
    <cellStyle name="Output 4 4 12 2" xfId="16502"/>
    <cellStyle name="Output 4 4 13" xfId="16503"/>
    <cellStyle name="Output 4 4 14" xfId="16504"/>
    <cellStyle name="Output 4 4 2" xfId="16505"/>
    <cellStyle name="Output 4 4 2 2" xfId="16506"/>
    <cellStyle name="Output 4 4 3" xfId="16507"/>
    <cellStyle name="Output 4 4 3 2" xfId="16508"/>
    <cellStyle name="Output 4 4 4" xfId="16509"/>
    <cellStyle name="Output 4 4 4 2" xfId="16510"/>
    <cellStyle name="Output 4 4 5" xfId="16511"/>
    <cellStyle name="Output 4 4 5 2" xfId="16512"/>
    <cellStyle name="Output 4 4 6" xfId="16513"/>
    <cellStyle name="Output 4 4 6 2" xfId="16514"/>
    <cellStyle name="Output 4 4 7" xfId="16515"/>
    <cellStyle name="Output 4 4 7 2" xfId="16516"/>
    <cellStyle name="Output 4 4 8" xfId="16517"/>
    <cellStyle name="Output 4 4 8 2" xfId="16518"/>
    <cellStyle name="Output 4 4 9" xfId="16519"/>
    <cellStyle name="Output 4 4 9 2" xfId="16520"/>
    <cellStyle name="Output 4 5" xfId="16521"/>
    <cellStyle name="Output 4 5 10" xfId="16522"/>
    <cellStyle name="Output 4 5 10 2" xfId="16523"/>
    <cellStyle name="Output 4 5 11" xfId="16524"/>
    <cellStyle name="Output 4 5 11 2" xfId="16525"/>
    <cellStyle name="Output 4 5 12" xfId="16526"/>
    <cellStyle name="Output 4 5 12 2" xfId="16527"/>
    <cellStyle name="Output 4 5 13" xfId="16528"/>
    <cellStyle name="Output 4 5 14" xfId="16529"/>
    <cellStyle name="Output 4 5 2" xfId="16530"/>
    <cellStyle name="Output 4 5 2 2" xfId="16531"/>
    <cellStyle name="Output 4 5 3" xfId="16532"/>
    <cellStyle name="Output 4 5 3 2" xfId="16533"/>
    <cellStyle name="Output 4 5 4" xfId="16534"/>
    <cellStyle name="Output 4 5 4 2" xfId="16535"/>
    <cellStyle name="Output 4 5 5" xfId="16536"/>
    <cellStyle name="Output 4 5 5 2" xfId="16537"/>
    <cellStyle name="Output 4 5 6" xfId="16538"/>
    <cellStyle name="Output 4 5 6 2" xfId="16539"/>
    <cellStyle name="Output 4 5 7" xfId="16540"/>
    <cellStyle name="Output 4 5 7 2" xfId="16541"/>
    <cellStyle name="Output 4 5 8" xfId="16542"/>
    <cellStyle name="Output 4 5 8 2" xfId="16543"/>
    <cellStyle name="Output 4 5 9" xfId="16544"/>
    <cellStyle name="Output 4 5 9 2" xfId="16545"/>
    <cellStyle name="Output 4 6" xfId="16546"/>
    <cellStyle name="Output 4 6 10" xfId="16547"/>
    <cellStyle name="Output 4 6 10 2" xfId="16548"/>
    <cellStyle name="Output 4 6 11" xfId="16549"/>
    <cellStyle name="Output 4 6 11 2" xfId="16550"/>
    <cellStyle name="Output 4 6 12" xfId="16551"/>
    <cellStyle name="Output 4 6 12 2" xfId="16552"/>
    <cellStyle name="Output 4 6 13" xfId="16553"/>
    <cellStyle name="Output 4 6 14" xfId="16554"/>
    <cellStyle name="Output 4 6 2" xfId="16555"/>
    <cellStyle name="Output 4 6 2 2" xfId="16556"/>
    <cellStyle name="Output 4 6 3" xfId="16557"/>
    <cellStyle name="Output 4 6 3 2" xfId="16558"/>
    <cellStyle name="Output 4 6 4" xfId="16559"/>
    <cellStyle name="Output 4 6 4 2" xfId="16560"/>
    <cellStyle name="Output 4 6 5" xfId="16561"/>
    <cellStyle name="Output 4 6 5 2" xfId="16562"/>
    <cellStyle name="Output 4 6 6" xfId="16563"/>
    <cellStyle name="Output 4 6 6 2" xfId="16564"/>
    <cellStyle name="Output 4 6 7" xfId="16565"/>
    <cellStyle name="Output 4 6 7 2" xfId="16566"/>
    <cellStyle name="Output 4 6 8" xfId="16567"/>
    <cellStyle name="Output 4 6 8 2" xfId="16568"/>
    <cellStyle name="Output 4 6 9" xfId="16569"/>
    <cellStyle name="Output 4 6 9 2" xfId="16570"/>
    <cellStyle name="Output 4 7" xfId="16571"/>
    <cellStyle name="Output 4 7 10" xfId="16572"/>
    <cellStyle name="Output 4 7 10 2" xfId="16573"/>
    <cellStyle name="Output 4 7 11" xfId="16574"/>
    <cellStyle name="Output 4 7 11 2" xfId="16575"/>
    <cellStyle name="Output 4 7 12" xfId="16576"/>
    <cellStyle name="Output 4 7 12 2" xfId="16577"/>
    <cellStyle name="Output 4 7 13" xfId="16578"/>
    <cellStyle name="Output 4 7 14" xfId="16579"/>
    <cellStyle name="Output 4 7 2" xfId="16580"/>
    <cellStyle name="Output 4 7 2 2" xfId="16581"/>
    <cellStyle name="Output 4 7 3" xfId="16582"/>
    <cellStyle name="Output 4 7 3 2" xfId="16583"/>
    <cellStyle name="Output 4 7 4" xfId="16584"/>
    <cellStyle name="Output 4 7 4 2" xfId="16585"/>
    <cellStyle name="Output 4 7 5" xfId="16586"/>
    <cellStyle name="Output 4 7 5 2" xfId="16587"/>
    <cellStyle name="Output 4 7 6" xfId="16588"/>
    <cellStyle name="Output 4 7 6 2" xfId="16589"/>
    <cellStyle name="Output 4 7 7" xfId="16590"/>
    <cellStyle name="Output 4 7 7 2" xfId="16591"/>
    <cellStyle name="Output 4 7 8" xfId="16592"/>
    <cellStyle name="Output 4 7 8 2" xfId="16593"/>
    <cellStyle name="Output 4 7 9" xfId="16594"/>
    <cellStyle name="Output 4 7 9 2" xfId="16595"/>
    <cellStyle name="Output 4 8" xfId="16596"/>
    <cellStyle name="Output 4 8 2" xfId="16597"/>
    <cellStyle name="Output 4 8 3" xfId="16598"/>
    <cellStyle name="Output 4 9" xfId="16599"/>
    <cellStyle name="Output 4 9 2" xfId="16600"/>
    <cellStyle name="Output 4 9 3" xfId="16601"/>
    <cellStyle name="Output 40" xfId="16602"/>
    <cellStyle name="Output 40 2" xfId="16603"/>
    <cellStyle name="Output 41" xfId="16604"/>
    <cellStyle name="Output 42" xfId="16605"/>
    <cellStyle name="Output 43" xfId="16606"/>
    <cellStyle name="Output 44" xfId="16607"/>
    <cellStyle name="Output 45" xfId="16608"/>
    <cellStyle name="Output 46" xfId="16609"/>
    <cellStyle name="Output 47" xfId="16610"/>
    <cellStyle name="Output 48" xfId="16611"/>
    <cellStyle name="Output 49" xfId="16612"/>
    <cellStyle name="Output 5" xfId="16613"/>
    <cellStyle name="Output 5 2" xfId="16614"/>
    <cellStyle name="Output 5 3" xfId="16615"/>
    <cellStyle name="Output 50" xfId="16616"/>
    <cellStyle name="Output 51" xfId="16617"/>
    <cellStyle name="Output 52" xfId="16618"/>
    <cellStyle name="Output 53" xfId="16619"/>
    <cellStyle name="Output 54" xfId="16620"/>
    <cellStyle name="Output 55" xfId="16621"/>
    <cellStyle name="Output 56" xfId="16622"/>
    <cellStyle name="Output 57" xfId="16623"/>
    <cellStyle name="Output 58" xfId="18435"/>
    <cellStyle name="Output 6" xfId="16624"/>
    <cellStyle name="Output 6 2" xfId="16625"/>
    <cellStyle name="Output 6 3" xfId="16626"/>
    <cellStyle name="Output 7" xfId="16627"/>
    <cellStyle name="Output 7 2" xfId="16628"/>
    <cellStyle name="Output 7 3" xfId="16629"/>
    <cellStyle name="Output 8" xfId="16630"/>
    <cellStyle name="Output 8 2" xfId="16631"/>
    <cellStyle name="Output 8 3" xfId="16632"/>
    <cellStyle name="Output 9" xfId="16633"/>
    <cellStyle name="Output 9 2" xfId="16634"/>
    <cellStyle name="Output 9 3" xfId="16635"/>
    <cellStyle name="Title" xfId="5" builtinId="15" customBuiltin="1"/>
    <cellStyle name="Title 10" xfId="16636"/>
    <cellStyle name="Title 10 2" xfId="16637"/>
    <cellStyle name="Title 11" xfId="16638"/>
    <cellStyle name="Title 11 2" xfId="16639"/>
    <cellStyle name="Title 12" xfId="16640"/>
    <cellStyle name="Title 12 2" xfId="16641"/>
    <cellStyle name="Title 13" xfId="16642"/>
    <cellStyle name="Title 13 2" xfId="16643"/>
    <cellStyle name="Title 14" xfId="16644"/>
    <cellStyle name="Title 14 2" xfId="16645"/>
    <cellStyle name="Title 15" xfId="16646"/>
    <cellStyle name="Title 15 2" xfId="16647"/>
    <cellStyle name="Title 16" xfId="16648"/>
    <cellStyle name="Title 16 2" xfId="16649"/>
    <cellStyle name="Title 17" xfId="16650"/>
    <cellStyle name="Title 17 2" xfId="16651"/>
    <cellStyle name="Title 18" xfId="16652"/>
    <cellStyle name="Title 18 2" xfId="16653"/>
    <cellStyle name="Title 19" xfId="16654"/>
    <cellStyle name="Title 19 2" xfId="16655"/>
    <cellStyle name="Title 2" xfId="16656"/>
    <cellStyle name="Title 2 10" xfId="16657"/>
    <cellStyle name="Title 2 10 2" xfId="16658"/>
    <cellStyle name="Title 2 10 3" xfId="16659"/>
    <cellStyle name="Title 2 11" xfId="16660"/>
    <cellStyle name="Title 2 11 2" xfId="16661"/>
    <cellStyle name="Title 2 11 3" xfId="16662"/>
    <cellStyle name="Title 2 12" xfId="16663"/>
    <cellStyle name="Title 2 12 2" xfId="16664"/>
    <cellStyle name="Title 2 12 3" xfId="16665"/>
    <cellStyle name="Title 2 13" xfId="16666"/>
    <cellStyle name="Title 2 13 2" xfId="16667"/>
    <cellStyle name="Title 2 13 3" xfId="16668"/>
    <cellStyle name="Title 2 14" xfId="16669"/>
    <cellStyle name="Title 2 14 2" xfId="16670"/>
    <cellStyle name="Title 2 14 3" xfId="16671"/>
    <cellStyle name="Title 2 15" xfId="16672"/>
    <cellStyle name="Title 2 15 2" xfId="16673"/>
    <cellStyle name="Title 2 15 3" xfId="16674"/>
    <cellStyle name="Title 2 16" xfId="16675"/>
    <cellStyle name="Title 2 16 2" xfId="16676"/>
    <cellStyle name="Title 2 16 3" xfId="16677"/>
    <cellStyle name="Title 2 17" xfId="16678"/>
    <cellStyle name="Title 2 17 2" xfId="16679"/>
    <cellStyle name="Title 2 18" xfId="16680"/>
    <cellStyle name="Title 2 18 2" xfId="16681"/>
    <cellStyle name="Title 2 19" xfId="16682"/>
    <cellStyle name="Title 2 19 2" xfId="16683"/>
    <cellStyle name="Title 2 2" xfId="16684"/>
    <cellStyle name="Title 2 2 10" xfId="16685"/>
    <cellStyle name="Title 2 2 10 2" xfId="16686"/>
    <cellStyle name="Title 2 2 10 3" xfId="16687"/>
    <cellStyle name="Title 2 2 11" xfId="16688"/>
    <cellStyle name="Title 2 2 11 2" xfId="16689"/>
    <cellStyle name="Title 2 2 11 3" xfId="16690"/>
    <cellStyle name="Title 2 2 12" xfId="16691"/>
    <cellStyle name="Title 2 2 12 2" xfId="16692"/>
    <cellStyle name="Title 2 2 13" xfId="16693"/>
    <cellStyle name="Title 2 2 13 2" xfId="16694"/>
    <cellStyle name="Title 2 2 14" xfId="16695"/>
    <cellStyle name="Title 2 2 14 2" xfId="16696"/>
    <cellStyle name="Title 2 2 15" xfId="16697"/>
    <cellStyle name="Title 2 2 15 2" xfId="16698"/>
    <cellStyle name="Title 2 2 16" xfId="16699"/>
    <cellStyle name="Title 2 2 16 2" xfId="16700"/>
    <cellStyle name="Title 2 2 17" xfId="16701"/>
    <cellStyle name="Title 2 2 17 2" xfId="16702"/>
    <cellStyle name="Title 2 2 18" xfId="16703"/>
    <cellStyle name="Title 2 2 18 2" xfId="16704"/>
    <cellStyle name="Title 2 2 19" xfId="16705"/>
    <cellStyle name="Title 2 2 19 2" xfId="16706"/>
    <cellStyle name="Title 2 2 2" xfId="16707"/>
    <cellStyle name="Title 2 2 2 2" xfId="16708"/>
    <cellStyle name="Title 2 2 2 3" xfId="16709"/>
    <cellStyle name="Title 2 2 20" xfId="16710"/>
    <cellStyle name="Title 2 2 20 2" xfId="16711"/>
    <cellStyle name="Title 2 2 21" xfId="16712"/>
    <cellStyle name="Title 2 2 21 2" xfId="16713"/>
    <cellStyle name="Title 2 2 22" xfId="16714"/>
    <cellStyle name="Title 2 2 22 2" xfId="16715"/>
    <cellStyle name="Title 2 2 23" xfId="16716"/>
    <cellStyle name="Title 2 2 24" xfId="16717"/>
    <cellStyle name="Title 2 2 3" xfId="16718"/>
    <cellStyle name="Title 2 2 3 2" xfId="16719"/>
    <cellStyle name="Title 2 2 3 3" xfId="16720"/>
    <cellStyle name="Title 2 2 4" xfId="16721"/>
    <cellStyle name="Title 2 2 4 2" xfId="16722"/>
    <cellStyle name="Title 2 2 4 3" xfId="16723"/>
    <cellStyle name="Title 2 2 5" xfId="16724"/>
    <cellStyle name="Title 2 2 5 2" xfId="16725"/>
    <cellStyle name="Title 2 2 5 3" xfId="16726"/>
    <cellStyle name="Title 2 2 6" xfId="16727"/>
    <cellStyle name="Title 2 2 6 2" xfId="16728"/>
    <cellStyle name="Title 2 2 6 3" xfId="16729"/>
    <cellStyle name="Title 2 2 7" xfId="16730"/>
    <cellStyle name="Title 2 2 7 2" xfId="16731"/>
    <cellStyle name="Title 2 2 7 3" xfId="16732"/>
    <cellStyle name="Title 2 2 8" xfId="16733"/>
    <cellStyle name="Title 2 2 8 2" xfId="16734"/>
    <cellStyle name="Title 2 2 8 3" xfId="16735"/>
    <cellStyle name="Title 2 2 9" xfId="16736"/>
    <cellStyle name="Title 2 2 9 2" xfId="16737"/>
    <cellStyle name="Title 2 2 9 3" xfId="16738"/>
    <cellStyle name="Title 2 20" xfId="16739"/>
    <cellStyle name="Title 2 20 2" xfId="16740"/>
    <cellStyle name="Title 2 21" xfId="16741"/>
    <cellStyle name="Title 2 21 2" xfId="16742"/>
    <cellStyle name="Title 2 22" xfId="16743"/>
    <cellStyle name="Title 2 22 2" xfId="16744"/>
    <cellStyle name="Title 2 23" xfId="16745"/>
    <cellStyle name="Title 2 23 2" xfId="16746"/>
    <cellStyle name="Title 2 24" xfId="16747"/>
    <cellStyle name="Title 2 24 2" xfId="16748"/>
    <cellStyle name="Title 2 25" xfId="16749"/>
    <cellStyle name="Title 2 25 2" xfId="16750"/>
    <cellStyle name="Title 2 26" xfId="16751"/>
    <cellStyle name="Title 2 26 2" xfId="16752"/>
    <cellStyle name="Title 2 27" xfId="16753"/>
    <cellStyle name="Title 2 27 2" xfId="16754"/>
    <cellStyle name="Title 2 28" xfId="16755"/>
    <cellStyle name="Title 2 29" xfId="16756"/>
    <cellStyle name="Title 2 3" xfId="16757"/>
    <cellStyle name="Title 2 3 2" xfId="16758"/>
    <cellStyle name="Title 2 3 2 2" xfId="16759"/>
    <cellStyle name="Title 2 3 2 3" xfId="16760"/>
    <cellStyle name="Title 2 3 3" xfId="16761"/>
    <cellStyle name="Title 2 3 3 2" xfId="16762"/>
    <cellStyle name="Title 2 3 3 3" xfId="16763"/>
    <cellStyle name="Title 2 3 4" xfId="16764"/>
    <cellStyle name="Title 2 3 5" xfId="16765"/>
    <cellStyle name="Title 2 30" xfId="16766"/>
    <cellStyle name="Title 2 4" xfId="16767"/>
    <cellStyle name="Title 2 4 2" xfId="16768"/>
    <cellStyle name="Title 2 4 2 2" xfId="16769"/>
    <cellStyle name="Title 2 4 2 3" xfId="16770"/>
    <cellStyle name="Title 2 4 3" xfId="16771"/>
    <cellStyle name="Title 2 4 4" xfId="16772"/>
    <cellStyle name="Title 2 5" xfId="16773"/>
    <cellStyle name="Title 2 5 2" xfId="16774"/>
    <cellStyle name="Title 2 5 3" xfId="16775"/>
    <cellStyle name="Title 2 6" xfId="16776"/>
    <cellStyle name="Title 2 6 2" xfId="16777"/>
    <cellStyle name="Title 2 6 3" xfId="16778"/>
    <cellStyle name="Title 2 7" xfId="16779"/>
    <cellStyle name="Title 2 7 2" xfId="16780"/>
    <cellStyle name="Title 2 7 3" xfId="16781"/>
    <cellStyle name="Title 2 8" xfId="16782"/>
    <cellStyle name="Title 2 8 2" xfId="16783"/>
    <cellStyle name="Title 2 8 3" xfId="16784"/>
    <cellStyle name="Title 2 9" xfId="16785"/>
    <cellStyle name="Title 2 9 2" xfId="16786"/>
    <cellStyle name="Title 2 9 3" xfId="16787"/>
    <cellStyle name="Title 20" xfId="16788"/>
    <cellStyle name="Title 20 2" xfId="16789"/>
    <cellStyle name="Title 21" xfId="16790"/>
    <cellStyle name="Title 21 2" xfId="16791"/>
    <cellStyle name="Title 22" xfId="16792"/>
    <cellStyle name="Title 22 2" xfId="16793"/>
    <cellStyle name="Title 23" xfId="16794"/>
    <cellStyle name="Title 23 2" xfId="16795"/>
    <cellStyle name="Title 24" xfId="16796"/>
    <cellStyle name="Title 24 2" xfId="16797"/>
    <cellStyle name="Title 25" xfId="16798"/>
    <cellStyle name="Title 25 2" xfId="16799"/>
    <cellStyle name="Title 26" xfId="16800"/>
    <cellStyle name="Title 26 2" xfId="16801"/>
    <cellStyle name="Title 27" xfId="16802"/>
    <cellStyle name="Title 27 2" xfId="16803"/>
    <cellStyle name="Title 28" xfId="16804"/>
    <cellStyle name="Title 28 2" xfId="16805"/>
    <cellStyle name="Title 29" xfId="16806"/>
    <cellStyle name="Title 29 2" xfId="16807"/>
    <cellStyle name="Title 3" xfId="16808"/>
    <cellStyle name="Title 3 10" xfId="16809"/>
    <cellStyle name="Title 3 10 2" xfId="16810"/>
    <cellStyle name="Title 3 11" xfId="16811"/>
    <cellStyle name="Title 3 11 2" xfId="16812"/>
    <cellStyle name="Title 3 12" xfId="16813"/>
    <cellStyle name="Title 3 12 2" xfId="16814"/>
    <cellStyle name="Title 3 13" xfId="16815"/>
    <cellStyle name="Title 3 14" xfId="16816"/>
    <cellStyle name="Title 3 2" xfId="16817"/>
    <cellStyle name="Title 3 2 2" xfId="16818"/>
    <cellStyle name="Title 3 3" xfId="16819"/>
    <cellStyle name="Title 3 3 2" xfId="16820"/>
    <cellStyle name="Title 3 4" xfId="16821"/>
    <cellStyle name="Title 3 4 2" xfId="16822"/>
    <cellStyle name="Title 3 5" xfId="16823"/>
    <cellStyle name="Title 3 5 2" xfId="16824"/>
    <cellStyle name="Title 3 6" xfId="16825"/>
    <cellStyle name="Title 3 6 2" xfId="16826"/>
    <cellStyle name="Title 3 7" xfId="16827"/>
    <cellStyle name="Title 3 7 2" xfId="16828"/>
    <cellStyle name="Title 3 8" xfId="16829"/>
    <cellStyle name="Title 3 8 2" xfId="16830"/>
    <cellStyle name="Title 3 9" xfId="16831"/>
    <cellStyle name="Title 3 9 2" xfId="16832"/>
    <cellStyle name="Title 30" xfId="16833"/>
    <cellStyle name="Title 30 2" xfId="16834"/>
    <cellStyle name="Title 31" xfId="16835"/>
    <cellStyle name="Title 31 2" xfId="16836"/>
    <cellStyle name="Title 32" xfId="16837"/>
    <cellStyle name="Title 32 2" xfId="16838"/>
    <cellStyle name="Title 33" xfId="16839"/>
    <cellStyle name="Title 33 2" xfId="16840"/>
    <cellStyle name="Title 34" xfId="16841"/>
    <cellStyle name="Title 34 2" xfId="16842"/>
    <cellStyle name="Title 35" xfId="16843"/>
    <cellStyle name="Title 35 2" xfId="16844"/>
    <cellStyle name="Title 36" xfId="16845"/>
    <cellStyle name="Title 36 2" xfId="16846"/>
    <cellStyle name="Title 37" xfId="16847"/>
    <cellStyle name="Title 37 2" xfId="16848"/>
    <cellStyle name="Title 38" xfId="16849"/>
    <cellStyle name="Title 38 2" xfId="16850"/>
    <cellStyle name="Title 39" xfId="16851"/>
    <cellStyle name="Title 39 2" xfId="16852"/>
    <cellStyle name="Title 4" xfId="16853"/>
    <cellStyle name="Title 4 10" xfId="16854"/>
    <cellStyle name="Title 4 10 2" xfId="16855"/>
    <cellStyle name="Title 4 11" xfId="16856"/>
    <cellStyle name="Title 4 11 2" xfId="16857"/>
    <cellStyle name="Title 4 12" xfId="16858"/>
    <cellStyle name="Title 4 12 2" xfId="16859"/>
    <cellStyle name="Title 4 13" xfId="16860"/>
    <cellStyle name="Title 4 14" xfId="16861"/>
    <cellStyle name="Title 4 2" xfId="16862"/>
    <cellStyle name="Title 4 2 2" xfId="16863"/>
    <cellStyle name="Title 4 3" xfId="16864"/>
    <cellStyle name="Title 4 3 2" xfId="16865"/>
    <cellStyle name="Title 4 4" xfId="16866"/>
    <cellStyle name="Title 4 4 2" xfId="16867"/>
    <cellStyle name="Title 4 5" xfId="16868"/>
    <cellStyle name="Title 4 5 2" xfId="16869"/>
    <cellStyle name="Title 4 6" xfId="16870"/>
    <cellStyle name="Title 4 6 2" xfId="16871"/>
    <cellStyle name="Title 4 7" xfId="16872"/>
    <cellStyle name="Title 4 7 2" xfId="16873"/>
    <cellStyle name="Title 4 8" xfId="16874"/>
    <cellStyle name="Title 4 8 2" xfId="16875"/>
    <cellStyle name="Title 4 9" xfId="16876"/>
    <cellStyle name="Title 4 9 2" xfId="16877"/>
    <cellStyle name="Title 40" xfId="16878"/>
    <cellStyle name="Title 40 2" xfId="16879"/>
    <cellStyle name="Title 41" xfId="16880"/>
    <cellStyle name="Title 42" xfId="16881"/>
    <cellStyle name="Title 43" xfId="16882"/>
    <cellStyle name="Title 44" xfId="16883"/>
    <cellStyle name="Title 45" xfId="16884"/>
    <cellStyle name="Title 46" xfId="16885"/>
    <cellStyle name="Title 47" xfId="16886"/>
    <cellStyle name="Title 48" xfId="16887"/>
    <cellStyle name="Title 49" xfId="16888"/>
    <cellStyle name="Title 5" xfId="16889"/>
    <cellStyle name="Title 5 2" xfId="16890"/>
    <cellStyle name="Title 5 3" xfId="16891"/>
    <cellStyle name="Title 50" xfId="16892"/>
    <cellStyle name="Title 51" xfId="16893"/>
    <cellStyle name="Title 52" xfId="16894"/>
    <cellStyle name="Title 53" xfId="16895"/>
    <cellStyle name="Title 54" xfId="16896"/>
    <cellStyle name="Title 55" xfId="16897"/>
    <cellStyle name="Title 56" xfId="16898"/>
    <cellStyle name="Title 57" xfId="16899"/>
    <cellStyle name="Title 58" xfId="18436"/>
    <cellStyle name="Title 6" xfId="16900"/>
    <cellStyle name="Title 6 2" xfId="16901"/>
    <cellStyle name="Title 6 3" xfId="16902"/>
    <cellStyle name="Title 7" xfId="16903"/>
    <cellStyle name="Title 7 2" xfId="16904"/>
    <cellStyle name="Title 7 3" xfId="16905"/>
    <cellStyle name="Title 8" xfId="16906"/>
    <cellStyle name="Title 8 2" xfId="16907"/>
    <cellStyle name="Title 8 3" xfId="16908"/>
    <cellStyle name="Title 9" xfId="16909"/>
    <cellStyle name="Title 9 2" xfId="16910"/>
    <cellStyle name="Title 9 3" xfId="16911"/>
    <cellStyle name="Total" xfId="12" builtinId="25" customBuiltin="1"/>
    <cellStyle name="Total 10" xfId="16912"/>
    <cellStyle name="Total 10 2" xfId="16913"/>
    <cellStyle name="Total 11" xfId="16914"/>
    <cellStyle name="Total 11 2" xfId="16915"/>
    <cellStyle name="Total 12" xfId="16916"/>
    <cellStyle name="Total 12 2" xfId="16917"/>
    <cellStyle name="Total 13" xfId="16918"/>
    <cellStyle name="Total 13 2" xfId="16919"/>
    <cellStyle name="Total 14" xfId="16920"/>
    <cellStyle name="Total 14 2" xfId="16921"/>
    <cellStyle name="Total 15" xfId="16922"/>
    <cellStyle name="Total 15 2" xfId="16923"/>
    <cellStyle name="Total 16" xfId="16924"/>
    <cellStyle name="Total 16 2" xfId="16925"/>
    <cellStyle name="Total 17" xfId="16926"/>
    <cellStyle name="Total 17 2" xfId="16927"/>
    <cellStyle name="Total 18" xfId="16928"/>
    <cellStyle name="Total 18 2" xfId="16929"/>
    <cellStyle name="Total 19" xfId="16930"/>
    <cellStyle name="Total 19 2" xfId="16931"/>
    <cellStyle name="Total 2" xfId="16932"/>
    <cellStyle name="Total 2 10" xfId="16933"/>
    <cellStyle name="Total 2 10 2" xfId="16934"/>
    <cellStyle name="Total 2 10 3" xfId="16935"/>
    <cellStyle name="Total 2 11" xfId="16936"/>
    <cellStyle name="Total 2 11 2" xfId="16937"/>
    <cellStyle name="Total 2 11 3" xfId="16938"/>
    <cellStyle name="Total 2 12" xfId="16939"/>
    <cellStyle name="Total 2 12 2" xfId="16940"/>
    <cellStyle name="Total 2 12 3" xfId="16941"/>
    <cellStyle name="Total 2 13" xfId="16942"/>
    <cellStyle name="Total 2 13 2" xfId="16943"/>
    <cellStyle name="Total 2 13 3" xfId="16944"/>
    <cellStyle name="Total 2 14" xfId="16945"/>
    <cellStyle name="Total 2 14 2" xfId="16946"/>
    <cellStyle name="Total 2 14 3" xfId="16947"/>
    <cellStyle name="Total 2 15" xfId="16948"/>
    <cellStyle name="Total 2 15 2" xfId="16949"/>
    <cellStyle name="Total 2 15 3" xfId="16950"/>
    <cellStyle name="Total 2 16" xfId="16951"/>
    <cellStyle name="Total 2 16 2" xfId="16952"/>
    <cellStyle name="Total 2 16 3" xfId="16953"/>
    <cellStyle name="Total 2 17" xfId="16954"/>
    <cellStyle name="Total 2 17 2" xfId="16955"/>
    <cellStyle name="Total 2 17 3" xfId="16956"/>
    <cellStyle name="Total 2 18" xfId="16957"/>
    <cellStyle name="Total 2 18 2" xfId="16958"/>
    <cellStyle name="Total 2 18 3" xfId="16959"/>
    <cellStyle name="Total 2 19" xfId="16960"/>
    <cellStyle name="Total 2 19 2" xfId="16961"/>
    <cellStyle name="Total 2 19 3" xfId="16962"/>
    <cellStyle name="Total 2 2" xfId="16963"/>
    <cellStyle name="Total 2 2 10" xfId="16964"/>
    <cellStyle name="Total 2 2 10 2" xfId="16965"/>
    <cellStyle name="Total 2 2 11" xfId="16966"/>
    <cellStyle name="Total 2 2 11 2" xfId="16967"/>
    <cellStyle name="Total 2 2 12" xfId="16968"/>
    <cellStyle name="Total 2 2 12 2" xfId="16969"/>
    <cellStyle name="Total 2 2 13" xfId="16970"/>
    <cellStyle name="Total 2 2 14" xfId="16971"/>
    <cellStyle name="Total 2 2 2" xfId="16972"/>
    <cellStyle name="Total 2 2 2 2" xfId="16973"/>
    <cellStyle name="Total 2 2 3" xfId="16974"/>
    <cellStyle name="Total 2 2 3 2" xfId="16975"/>
    <cellStyle name="Total 2 2 4" xfId="16976"/>
    <cellStyle name="Total 2 2 4 2" xfId="16977"/>
    <cellStyle name="Total 2 2 5" xfId="16978"/>
    <cellStyle name="Total 2 2 5 2" xfId="16979"/>
    <cellStyle name="Total 2 2 6" xfId="16980"/>
    <cellStyle name="Total 2 2 6 2" xfId="16981"/>
    <cellStyle name="Total 2 2 7" xfId="16982"/>
    <cellStyle name="Total 2 2 7 2" xfId="16983"/>
    <cellStyle name="Total 2 2 8" xfId="16984"/>
    <cellStyle name="Total 2 2 8 2" xfId="16985"/>
    <cellStyle name="Total 2 2 9" xfId="16986"/>
    <cellStyle name="Total 2 2 9 2" xfId="16987"/>
    <cellStyle name="Total 2 20" xfId="16988"/>
    <cellStyle name="Total 2 20 2" xfId="16989"/>
    <cellStyle name="Total 2 20 3" xfId="16990"/>
    <cellStyle name="Total 2 21" xfId="16991"/>
    <cellStyle name="Total 2 21 2" xfId="16992"/>
    <cellStyle name="Total 2 21 3" xfId="16993"/>
    <cellStyle name="Total 2 22" xfId="16994"/>
    <cellStyle name="Total 2 22 2" xfId="16995"/>
    <cellStyle name="Total 2 23" xfId="16996"/>
    <cellStyle name="Total 2 23 2" xfId="16997"/>
    <cellStyle name="Total 2 24" xfId="16998"/>
    <cellStyle name="Total 2 24 2" xfId="16999"/>
    <cellStyle name="Total 2 25" xfId="17000"/>
    <cellStyle name="Total 2 25 2" xfId="17001"/>
    <cellStyle name="Total 2 26" xfId="17002"/>
    <cellStyle name="Total 2 26 2" xfId="17003"/>
    <cellStyle name="Total 2 27" xfId="17004"/>
    <cellStyle name="Total 2 27 2" xfId="17005"/>
    <cellStyle name="Total 2 28" xfId="17006"/>
    <cellStyle name="Total 2 28 2" xfId="17007"/>
    <cellStyle name="Total 2 29" xfId="17008"/>
    <cellStyle name="Total 2 29 2" xfId="17009"/>
    <cellStyle name="Total 2 3" xfId="17010"/>
    <cellStyle name="Total 2 3 10" xfId="17011"/>
    <cellStyle name="Total 2 3 10 2" xfId="17012"/>
    <cellStyle name="Total 2 3 11" xfId="17013"/>
    <cellStyle name="Total 2 3 11 2" xfId="17014"/>
    <cellStyle name="Total 2 3 12" xfId="17015"/>
    <cellStyle name="Total 2 3 12 2" xfId="17016"/>
    <cellStyle name="Total 2 3 13" xfId="17017"/>
    <cellStyle name="Total 2 3 14" xfId="17018"/>
    <cellStyle name="Total 2 3 2" xfId="17019"/>
    <cellStyle name="Total 2 3 2 2" xfId="17020"/>
    <cellStyle name="Total 2 3 3" xfId="17021"/>
    <cellStyle name="Total 2 3 3 2" xfId="17022"/>
    <cellStyle name="Total 2 3 4" xfId="17023"/>
    <cellStyle name="Total 2 3 4 2" xfId="17024"/>
    <cellStyle name="Total 2 3 5" xfId="17025"/>
    <cellStyle name="Total 2 3 5 2" xfId="17026"/>
    <cellStyle name="Total 2 3 6" xfId="17027"/>
    <cellStyle name="Total 2 3 6 2" xfId="17028"/>
    <cellStyle name="Total 2 3 7" xfId="17029"/>
    <cellStyle name="Total 2 3 7 2" xfId="17030"/>
    <cellStyle name="Total 2 3 8" xfId="17031"/>
    <cellStyle name="Total 2 3 8 2" xfId="17032"/>
    <cellStyle name="Total 2 3 9" xfId="17033"/>
    <cellStyle name="Total 2 3 9 2" xfId="17034"/>
    <cellStyle name="Total 2 30" xfId="17035"/>
    <cellStyle name="Total 2 30 2" xfId="17036"/>
    <cellStyle name="Total 2 31" xfId="17037"/>
    <cellStyle name="Total 2 31 2" xfId="17038"/>
    <cellStyle name="Total 2 32" xfId="17039"/>
    <cellStyle name="Total 2 32 2" xfId="17040"/>
    <cellStyle name="Total 2 33" xfId="17041"/>
    <cellStyle name="Total 2 34" xfId="17042"/>
    <cellStyle name="Total 2 35" xfId="17043"/>
    <cellStyle name="Total 2 4" xfId="17044"/>
    <cellStyle name="Total 2 4 10" xfId="17045"/>
    <cellStyle name="Total 2 4 10 2" xfId="17046"/>
    <cellStyle name="Total 2 4 11" xfId="17047"/>
    <cellStyle name="Total 2 4 11 2" xfId="17048"/>
    <cellStyle name="Total 2 4 12" xfId="17049"/>
    <cellStyle name="Total 2 4 12 2" xfId="17050"/>
    <cellStyle name="Total 2 4 13" xfId="17051"/>
    <cellStyle name="Total 2 4 14" xfId="17052"/>
    <cellStyle name="Total 2 4 2" xfId="17053"/>
    <cellStyle name="Total 2 4 2 2" xfId="17054"/>
    <cellStyle name="Total 2 4 3" xfId="17055"/>
    <cellStyle name="Total 2 4 3 2" xfId="17056"/>
    <cellStyle name="Total 2 4 4" xfId="17057"/>
    <cellStyle name="Total 2 4 4 2" xfId="17058"/>
    <cellStyle name="Total 2 4 5" xfId="17059"/>
    <cellStyle name="Total 2 4 5 2" xfId="17060"/>
    <cellStyle name="Total 2 4 6" xfId="17061"/>
    <cellStyle name="Total 2 4 6 2" xfId="17062"/>
    <cellStyle name="Total 2 4 7" xfId="17063"/>
    <cellStyle name="Total 2 4 7 2" xfId="17064"/>
    <cellStyle name="Total 2 4 8" xfId="17065"/>
    <cellStyle name="Total 2 4 8 2" xfId="17066"/>
    <cellStyle name="Total 2 4 9" xfId="17067"/>
    <cellStyle name="Total 2 4 9 2" xfId="17068"/>
    <cellStyle name="Total 2 5" xfId="17069"/>
    <cellStyle name="Total 2 5 10" xfId="17070"/>
    <cellStyle name="Total 2 5 10 2" xfId="17071"/>
    <cellStyle name="Total 2 5 11" xfId="17072"/>
    <cellStyle name="Total 2 5 11 2" xfId="17073"/>
    <cellStyle name="Total 2 5 12" xfId="17074"/>
    <cellStyle name="Total 2 5 12 2" xfId="17075"/>
    <cellStyle name="Total 2 5 13" xfId="17076"/>
    <cellStyle name="Total 2 5 14" xfId="17077"/>
    <cellStyle name="Total 2 5 2" xfId="17078"/>
    <cellStyle name="Total 2 5 2 2" xfId="17079"/>
    <cellStyle name="Total 2 5 3" xfId="17080"/>
    <cellStyle name="Total 2 5 3 2" xfId="17081"/>
    <cellStyle name="Total 2 5 4" xfId="17082"/>
    <cellStyle name="Total 2 5 4 2" xfId="17083"/>
    <cellStyle name="Total 2 5 5" xfId="17084"/>
    <cellStyle name="Total 2 5 5 2" xfId="17085"/>
    <cellStyle name="Total 2 5 6" xfId="17086"/>
    <cellStyle name="Total 2 5 6 2" xfId="17087"/>
    <cellStyle name="Total 2 5 7" xfId="17088"/>
    <cellStyle name="Total 2 5 7 2" xfId="17089"/>
    <cellStyle name="Total 2 5 8" xfId="17090"/>
    <cellStyle name="Total 2 5 8 2" xfId="17091"/>
    <cellStyle name="Total 2 5 9" xfId="17092"/>
    <cellStyle name="Total 2 5 9 2" xfId="17093"/>
    <cellStyle name="Total 2 6" xfId="17094"/>
    <cellStyle name="Total 2 6 10" xfId="17095"/>
    <cellStyle name="Total 2 6 10 2" xfId="17096"/>
    <cellStyle name="Total 2 6 11" xfId="17097"/>
    <cellStyle name="Total 2 6 11 2" xfId="17098"/>
    <cellStyle name="Total 2 6 12" xfId="17099"/>
    <cellStyle name="Total 2 6 12 2" xfId="17100"/>
    <cellStyle name="Total 2 6 13" xfId="17101"/>
    <cellStyle name="Total 2 6 14" xfId="17102"/>
    <cellStyle name="Total 2 6 2" xfId="17103"/>
    <cellStyle name="Total 2 6 2 2" xfId="17104"/>
    <cellStyle name="Total 2 6 3" xfId="17105"/>
    <cellStyle name="Total 2 6 3 2" xfId="17106"/>
    <cellStyle name="Total 2 6 4" xfId="17107"/>
    <cellStyle name="Total 2 6 4 2" xfId="17108"/>
    <cellStyle name="Total 2 6 5" xfId="17109"/>
    <cellStyle name="Total 2 6 5 2" xfId="17110"/>
    <cellStyle name="Total 2 6 6" xfId="17111"/>
    <cellStyle name="Total 2 6 6 2" xfId="17112"/>
    <cellStyle name="Total 2 6 7" xfId="17113"/>
    <cellStyle name="Total 2 6 7 2" xfId="17114"/>
    <cellStyle name="Total 2 6 8" xfId="17115"/>
    <cellStyle name="Total 2 6 8 2" xfId="17116"/>
    <cellStyle name="Total 2 6 9" xfId="17117"/>
    <cellStyle name="Total 2 6 9 2" xfId="17118"/>
    <cellStyle name="Total 2 7" xfId="17119"/>
    <cellStyle name="Total 2 7 10" xfId="17120"/>
    <cellStyle name="Total 2 7 10 2" xfId="17121"/>
    <cellStyle name="Total 2 7 11" xfId="17122"/>
    <cellStyle name="Total 2 7 11 2" xfId="17123"/>
    <cellStyle name="Total 2 7 12" xfId="17124"/>
    <cellStyle name="Total 2 7 12 2" xfId="17125"/>
    <cellStyle name="Total 2 7 13" xfId="17126"/>
    <cellStyle name="Total 2 7 14" xfId="17127"/>
    <cellStyle name="Total 2 7 2" xfId="17128"/>
    <cellStyle name="Total 2 7 2 2" xfId="17129"/>
    <cellStyle name="Total 2 7 3" xfId="17130"/>
    <cellStyle name="Total 2 7 3 2" xfId="17131"/>
    <cellStyle name="Total 2 7 4" xfId="17132"/>
    <cellStyle name="Total 2 7 4 2" xfId="17133"/>
    <cellStyle name="Total 2 7 5" xfId="17134"/>
    <cellStyle name="Total 2 7 5 2" xfId="17135"/>
    <cellStyle name="Total 2 7 6" xfId="17136"/>
    <cellStyle name="Total 2 7 6 2" xfId="17137"/>
    <cellStyle name="Total 2 7 7" xfId="17138"/>
    <cellStyle name="Total 2 7 7 2" xfId="17139"/>
    <cellStyle name="Total 2 7 8" xfId="17140"/>
    <cellStyle name="Total 2 7 8 2" xfId="17141"/>
    <cellStyle name="Total 2 7 9" xfId="17142"/>
    <cellStyle name="Total 2 7 9 2" xfId="17143"/>
    <cellStyle name="Total 2 8" xfId="17144"/>
    <cellStyle name="Total 2 8 10" xfId="17145"/>
    <cellStyle name="Total 2 8 10 2" xfId="17146"/>
    <cellStyle name="Total 2 8 10 3" xfId="17147"/>
    <cellStyle name="Total 2 8 11" xfId="17148"/>
    <cellStyle name="Total 2 8 11 2" xfId="17149"/>
    <cellStyle name="Total 2 8 11 3" xfId="17150"/>
    <cellStyle name="Total 2 8 12" xfId="17151"/>
    <cellStyle name="Total 2 8 13" xfId="17152"/>
    <cellStyle name="Total 2 8 2" xfId="17153"/>
    <cellStyle name="Total 2 8 2 2" xfId="17154"/>
    <cellStyle name="Total 2 8 2 2 2" xfId="17155"/>
    <cellStyle name="Total 2 8 2 2 3" xfId="17156"/>
    <cellStyle name="Total 2 8 2 3" xfId="17157"/>
    <cellStyle name="Total 2 8 2 3 2" xfId="17158"/>
    <cellStyle name="Total 2 8 2 3 3" xfId="17159"/>
    <cellStyle name="Total 2 8 2 4" xfId="17160"/>
    <cellStyle name="Total 2 8 2 4 2" xfId="17161"/>
    <cellStyle name="Total 2 8 2 4 3" xfId="17162"/>
    <cellStyle name="Total 2 8 2 5" xfId="17163"/>
    <cellStyle name="Total 2 8 2 5 2" xfId="17164"/>
    <cellStyle name="Total 2 8 2 5 3" xfId="17165"/>
    <cellStyle name="Total 2 8 2 6" xfId="17166"/>
    <cellStyle name="Total 2 8 2 7" xfId="17167"/>
    <cellStyle name="Total 2 8 3" xfId="17168"/>
    <cellStyle name="Total 2 8 3 2" xfId="17169"/>
    <cellStyle name="Total 2 8 3 2 2" xfId="17170"/>
    <cellStyle name="Total 2 8 3 2 3" xfId="17171"/>
    <cellStyle name="Total 2 8 3 3" xfId="17172"/>
    <cellStyle name="Total 2 8 3 3 2" xfId="17173"/>
    <cellStyle name="Total 2 8 3 3 3" xfId="17174"/>
    <cellStyle name="Total 2 8 3 4" xfId="17175"/>
    <cellStyle name="Total 2 8 3 4 2" xfId="17176"/>
    <cellStyle name="Total 2 8 3 4 3" xfId="17177"/>
    <cellStyle name="Total 2 8 3 5" xfId="17178"/>
    <cellStyle name="Total 2 8 3 5 2" xfId="17179"/>
    <cellStyle name="Total 2 8 3 5 3" xfId="17180"/>
    <cellStyle name="Total 2 8 3 6" xfId="17181"/>
    <cellStyle name="Total 2 8 3 7" xfId="17182"/>
    <cellStyle name="Total 2 8 4" xfId="17183"/>
    <cellStyle name="Total 2 8 4 2" xfId="17184"/>
    <cellStyle name="Total 2 8 4 3" xfId="17185"/>
    <cellStyle name="Total 2 8 5" xfId="17186"/>
    <cellStyle name="Total 2 8 5 2" xfId="17187"/>
    <cellStyle name="Total 2 8 5 3" xfId="17188"/>
    <cellStyle name="Total 2 8 6" xfId="17189"/>
    <cellStyle name="Total 2 8 6 2" xfId="17190"/>
    <cellStyle name="Total 2 8 6 3" xfId="17191"/>
    <cellStyle name="Total 2 8 7" xfId="17192"/>
    <cellStyle name="Total 2 8 7 2" xfId="17193"/>
    <cellStyle name="Total 2 8 7 3" xfId="17194"/>
    <cellStyle name="Total 2 8 8" xfId="17195"/>
    <cellStyle name="Total 2 8 8 2" xfId="17196"/>
    <cellStyle name="Total 2 8 8 3" xfId="17197"/>
    <cellStyle name="Total 2 8 9" xfId="17198"/>
    <cellStyle name="Total 2 8 9 2" xfId="17199"/>
    <cellStyle name="Total 2 8 9 3" xfId="17200"/>
    <cellStyle name="Total 2 9" xfId="17201"/>
    <cellStyle name="Total 2 9 2" xfId="17202"/>
    <cellStyle name="Total 2 9 2 2" xfId="17203"/>
    <cellStyle name="Total 2 9 2 3" xfId="17204"/>
    <cellStyle name="Total 2 9 3" xfId="17205"/>
    <cellStyle name="Total 2 9 4" xfId="17206"/>
    <cellStyle name="Total 20" xfId="17207"/>
    <cellStyle name="Total 20 2" xfId="17208"/>
    <cellStyle name="Total 21" xfId="17209"/>
    <cellStyle name="Total 21 2" xfId="17210"/>
    <cellStyle name="Total 22" xfId="17211"/>
    <cellStyle name="Total 22 2" xfId="17212"/>
    <cellStyle name="Total 23" xfId="17213"/>
    <cellStyle name="Total 23 2" xfId="17214"/>
    <cellStyle name="Total 24" xfId="17215"/>
    <cellStyle name="Total 24 2" xfId="17216"/>
    <cellStyle name="Total 25" xfId="17217"/>
    <cellStyle name="Total 25 2" xfId="17218"/>
    <cellStyle name="Total 26" xfId="17219"/>
    <cellStyle name="Total 26 2" xfId="17220"/>
    <cellStyle name="Total 27" xfId="17221"/>
    <cellStyle name="Total 27 2" xfId="17222"/>
    <cellStyle name="Total 28" xfId="17223"/>
    <cellStyle name="Total 28 2" xfId="17224"/>
    <cellStyle name="Total 29" xfId="17225"/>
    <cellStyle name="Total 29 2" xfId="17226"/>
    <cellStyle name="Total 3" xfId="17227"/>
    <cellStyle name="Total 3 10" xfId="17228"/>
    <cellStyle name="Total 3 10 2" xfId="17229"/>
    <cellStyle name="Total 3 10 3" xfId="17230"/>
    <cellStyle name="Total 3 11" xfId="17231"/>
    <cellStyle name="Total 3 11 2" xfId="17232"/>
    <cellStyle name="Total 3 11 3" xfId="17233"/>
    <cellStyle name="Total 3 12" xfId="17234"/>
    <cellStyle name="Total 3 12 2" xfId="17235"/>
    <cellStyle name="Total 3 12 3" xfId="17236"/>
    <cellStyle name="Total 3 13" xfId="17237"/>
    <cellStyle name="Total 3 13 2" xfId="17238"/>
    <cellStyle name="Total 3 13 3" xfId="17239"/>
    <cellStyle name="Total 3 14" xfId="17240"/>
    <cellStyle name="Total 3 14 2" xfId="17241"/>
    <cellStyle name="Total 3 14 3" xfId="17242"/>
    <cellStyle name="Total 3 15" xfId="17243"/>
    <cellStyle name="Total 3 15 2" xfId="17244"/>
    <cellStyle name="Total 3 15 3" xfId="17245"/>
    <cellStyle name="Total 3 16" xfId="17246"/>
    <cellStyle name="Total 3 16 2" xfId="17247"/>
    <cellStyle name="Total 3 16 3" xfId="17248"/>
    <cellStyle name="Total 3 17" xfId="17249"/>
    <cellStyle name="Total 3 17 2" xfId="17250"/>
    <cellStyle name="Total 3 17 3" xfId="17251"/>
    <cellStyle name="Total 3 18" xfId="17252"/>
    <cellStyle name="Total 3 18 2" xfId="17253"/>
    <cellStyle name="Total 3 19" xfId="17254"/>
    <cellStyle name="Total 3 19 2" xfId="17255"/>
    <cellStyle name="Total 3 2" xfId="17256"/>
    <cellStyle name="Total 3 2 10" xfId="17257"/>
    <cellStyle name="Total 3 2 10 2" xfId="17258"/>
    <cellStyle name="Total 3 2 11" xfId="17259"/>
    <cellStyle name="Total 3 2 11 2" xfId="17260"/>
    <cellStyle name="Total 3 2 12" xfId="17261"/>
    <cellStyle name="Total 3 2 12 2" xfId="17262"/>
    <cellStyle name="Total 3 2 13" xfId="17263"/>
    <cellStyle name="Total 3 2 14" xfId="17264"/>
    <cellStyle name="Total 3 2 2" xfId="17265"/>
    <cellStyle name="Total 3 2 2 2" xfId="17266"/>
    <cellStyle name="Total 3 2 3" xfId="17267"/>
    <cellStyle name="Total 3 2 3 2" xfId="17268"/>
    <cellStyle name="Total 3 2 4" xfId="17269"/>
    <cellStyle name="Total 3 2 4 2" xfId="17270"/>
    <cellStyle name="Total 3 2 5" xfId="17271"/>
    <cellStyle name="Total 3 2 5 2" xfId="17272"/>
    <cellStyle name="Total 3 2 6" xfId="17273"/>
    <cellStyle name="Total 3 2 6 2" xfId="17274"/>
    <cellStyle name="Total 3 2 7" xfId="17275"/>
    <cellStyle name="Total 3 2 7 2" xfId="17276"/>
    <cellStyle name="Total 3 2 8" xfId="17277"/>
    <cellStyle name="Total 3 2 8 2" xfId="17278"/>
    <cellStyle name="Total 3 2 9" xfId="17279"/>
    <cellStyle name="Total 3 2 9 2" xfId="17280"/>
    <cellStyle name="Total 3 20" xfId="17281"/>
    <cellStyle name="Total 3 20 2" xfId="17282"/>
    <cellStyle name="Total 3 21" xfId="17283"/>
    <cellStyle name="Total 3 21 2" xfId="17284"/>
    <cellStyle name="Total 3 22" xfId="17285"/>
    <cellStyle name="Total 3 22 2" xfId="17286"/>
    <cellStyle name="Total 3 23" xfId="17287"/>
    <cellStyle name="Total 3 23 2" xfId="17288"/>
    <cellStyle name="Total 3 24" xfId="17289"/>
    <cellStyle name="Total 3 24 2" xfId="17290"/>
    <cellStyle name="Total 3 25" xfId="17291"/>
    <cellStyle name="Total 3 25 2" xfId="17292"/>
    <cellStyle name="Total 3 26" xfId="17293"/>
    <cellStyle name="Total 3 26 2" xfId="17294"/>
    <cellStyle name="Total 3 27" xfId="17295"/>
    <cellStyle name="Total 3 27 2" xfId="17296"/>
    <cellStyle name="Total 3 28" xfId="17297"/>
    <cellStyle name="Total 3 28 2" xfId="17298"/>
    <cellStyle name="Total 3 29" xfId="17299"/>
    <cellStyle name="Total 3 3" xfId="17300"/>
    <cellStyle name="Total 3 3 10" xfId="17301"/>
    <cellStyle name="Total 3 3 10 2" xfId="17302"/>
    <cellStyle name="Total 3 3 11" xfId="17303"/>
    <cellStyle name="Total 3 3 11 2" xfId="17304"/>
    <cellStyle name="Total 3 3 12" xfId="17305"/>
    <cellStyle name="Total 3 3 12 2" xfId="17306"/>
    <cellStyle name="Total 3 3 13" xfId="17307"/>
    <cellStyle name="Total 3 3 14" xfId="17308"/>
    <cellStyle name="Total 3 3 2" xfId="17309"/>
    <cellStyle name="Total 3 3 2 2" xfId="17310"/>
    <cellStyle name="Total 3 3 3" xfId="17311"/>
    <cellStyle name="Total 3 3 3 2" xfId="17312"/>
    <cellStyle name="Total 3 3 4" xfId="17313"/>
    <cellStyle name="Total 3 3 4 2" xfId="17314"/>
    <cellStyle name="Total 3 3 5" xfId="17315"/>
    <cellStyle name="Total 3 3 5 2" xfId="17316"/>
    <cellStyle name="Total 3 3 6" xfId="17317"/>
    <cellStyle name="Total 3 3 6 2" xfId="17318"/>
    <cellStyle name="Total 3 3 7" xfId="17319"/>
    <cellStyle name="Total 3 3 7 2" xfId="17320"/>
    <cellStyle name="Total 3 3 8" xfId="17321"/>
    <cellStyle name="Total 3 3 8 2" xfId="17322"/>
    <cellStyle name="Total 3 3 9" xfId="17323"/>
    <cellStyle name="Total 3 3 9 2" xfId="17324"/>
    <cellStyle name="Total 3 30" xfId="17325"/>
    <cellStyle name="Total 3 4" xfId="17326"/>
    <cellStyle name="Total 3 4 10" xfId="17327"/>
    <cellStyle name="Total 3 4 10 2" xfId="17328"/>
    <cellStyle name="Total 3 4 11" xfId="17329"/>
    <cellStyle name="Total 3 4 11 2" xfId="17330"/>
    <cellStyle name="Total 3 4 12" xfId="17331"/>
    <cellStyle name="Total 3 4 12 2" xfId="17332"/>
    <cellStyle name="Total 3 4 13" xfId="17333"/>
    <cellStyle name="Total 3 4 14" xfId="17334"/>
    <cellStyle name="Total 3 4 2" xfId="17335"/>
    <cellStyle name="Total 3 4 2 2" xfId="17336"/>
    <cellStyle name="Total 3 4 3" xfId="17337"/>
    <cellStyle name="Total 3 4 3 2" xfId="17338"/>
    <cellStyle name="Total 3 4 4" xfId="17339"/>
    <cellStyle name="Total 3 4 4 2" xfId="17340"/>
    <cellStyle name="Total 3 4 5" xfId="17341"/>
    <cellStyle name="Total 3 4 5 2" xfId="17342"/>
    <cellStyle name="Total 3 4 6" xfId="17343"/>
    <cellStyle name="Total 3 4 6 2" xfId="17344"/>
    <cellStyle name="Total 3 4 7" xfId="17345"/>
    <cellStyle name="Total 3 4 7 2" xfId="17346"/>
    <cellStyle name="Total 3 4 8" xfId="17347"/>
    <cellStyle name="Total 3 4 8 2" xfId="17348"/>
    <cellStyle name="Total 3 4 9" xfId="17349"/>
    <cellStyle name="Total 3 4 9 2" xfId="17350"/>
    <cellStyle name="Total 3 5" xfId="17351"/>
    <cellStyle name="Total 3 5 10" xfId="17352"/>
    <cellStyle name="Total 3 5 10 2" xfId="17353"/>
    <cellStyle name="Total 3 5 11" xfId="17354"/>
    <cellStyle name="Total 3 5 11 2" xfId="17355"/>
    <cellStyle name="Total 3 5 12" xfId="17356"/>
    <cellStyle name="Total 3 5 12 2" xfId="17357"/>
    <cellStyle name="Total 3 5 13" xfId="17358"/>
    <cellStyle name="Total 3 5 14" xfId="17359"/>
    <cellStyle name="Total 3 5 2" xfId="17360"/>
    <cellStyle name="Total 3 5 2 2" xfId="17361"/>
    <cellStyle name="Total 3 5 3" xfId="17362"/>
    <cellStyle name="Total 3 5 3 2" xfId="17363"/>
    <cellStyle name="Total 3 5 4" xfId="17364"/>
    <cellStyle name="Total 3 5 4 2" xfId="17365"/>
    <cellStyle name="Total 3 5 5" xfId="17366"/>
    <cellStyle name="Total 3 5 5 2" xfId="17367"/>
    <cellStyle name="Total 3 5 6" xfId="17368"/>
    <cellStyle name="Total 3 5 6 2" xfId="17369"/>
    <cellStyle name="Total 3 5 7" xfId="17370"/>
    <cellStyle name="Total 3 5 7 2" xfId="17371"/>
    <cellStyle name="Total 3 5 8" xfId="17372"/>
    <cellStyle name="Total 3 5 8 2" xfId="17373"/>
    <cellStyle name="Total 3 5 9" xfId="17374"/>
    <cellStyle name="Total 3 5 9 2" xfId="17375"/>
    <cellStyle name="Total 3 6" xfId="17376"/>
    <cellStyle name="Total 3 6 10" xfId="17377"/>
    <cellStyle name="Total 3 6 10 2" xfId="17378"/>
    <cellStyle name="Total 3 6 11" xfId="17379"/>
    <cellStyle name="Total 3 6 11 2" xfId="17380"/>
    <cellStyle name="Total 3 6 12" xfId="17381"/>
    <cellStyle name="Total 3 6 12 2" xfId="17382"/>
    <cellStyle name="Total 3 6 13" xfId="17383"/>
    <cellStyle name="Total 3 6 14" xfId="17384"/>
    <cellStyle name="Total 3 6 2" xfId="17385"/>
    <cellStyle name="Total 3 6 2 2" xfId="17386"/>
    <cellStyle name="Total 3 6 3" xfId="17387"/>
    <cellStyle name="Total 3 6 3 2" xfId="17388"/>
    <cellStyle name="Total 3 6 4" xfId="17389"/>
    <cellStyle name="Total 3 6 4 2" xfId="17390"/>
    <cellStyle name="Total 3 6 5" xfId="17391"/>
    <cellStyle name="Total 3 6 5 2" xfId="17392"/>
    <cellStyle name="Total 3 6 6" xfId="17393"/>
    <cellStyle name="Total 3 6 6 2" xfId="17394"/>
    <cellStyle name="Total 3 6 7" xfId="17395"/>
    <cellStyle name="Total 3 6 7 2" xfId="17396"/>
    <cellStyle name="Total 3 6 8" xfId="17397"/>
    <cellStyle name="Total 3 6 8 2" xfId="17398"/>
    <cellStyle name="Total 3 6 9" xfId="17399"/>
    <cellStyle name="Total 3 6 9 2" xfId="17400"/>
    <cellStyle name="Total 3 7" xfId="17401"/>
    <cellStyle name="Total 3 7 10" xfId="17402"/>
    <cellStyle name="Total 3 7 10 2" xfId="17403"/>
    <cellStyle name="Total 3 7 11" xfId="17404"/>
    <cellStyle name="Total 3 7 11 2" xfId="17405"/>
    <cellStyle name="Total 3 7 12" xfId="17406"/>
    <cellStyle name="Total 3 7 12 2" xfId="17407"/>
    <cellStyle name="Total 3 7 13" xfId="17408"/>
    <cellStyle name="Total 3 7 14" xfId="17409"/>
    <cellStyle name="Total 3 7 2" xfId="17410"/>
    <cellStyle name="Total 3 7 2 2" xfId="17411"/>
    <cellStyle name="Total 3 7 3" xfId="17412"/>
    <cellStyle name="Total 3 7 3 2" xfId="17413"/>
    <cellStyle name="Total 3 7 4" xfId="17414"/>
    <cellStyle name="Total 3 7 4 2" xfId="17415"/>
    <cellStyle name="Total 3 7 5" xfId="17416"/>
    <cellStyle name="Total 3 7 5 2" xfId="17417"/>
    <cellStyle name="Total 3 7 6" xfId="17418"/>
    <cellStyle name="Total 3 7 6 2" xfId="17419"/>
    <cellStyle name="Total 3 7 7" xfId="17420"/>
    <cellStyle name="Total 3 7 7 2" xfId="17421"/>
    <cellStyle name="Total 3 7 8" xfId="17422"/>
    <cellStyle name="Total 3 7 8 2" xfId="17423"/>
    <cellStyle name="Total 3 7 9" xfId="17424"/>
    <cellStyle name="Total 3 7 9 2" xfId="17425"/>
    <cellStyle name="Total 3 8" xfId="17426"/>
    <cellStyle name="Total 3 8 2" xfId="17427"/>
    <cellStyle name="Total 3 8 3" xfId="17428"/>
    <cellStyle name="Total 3 9" xfId="17429"/>
    <cellStyle name="Total 3 9 2" xfId="17430"/>
    <cellStyle name="Total 3 9 3" xfId="17431"/>
    <cellStyle name="Total 30" xfId="17432"/>
    <cellStyle name="Total 30 2" xfId="17433"/>
    <cellStyle name="Total 31" xfId="17434"/>
    <cellStyle name="Total 31 2" xfId="17435"/>
    <cellStyle name="Total 32" xfId="17436"/>
    <cellStyle name="Total 32 2" xfId="17437"/>
    <cellStyle name="Total 33" xfId="17438"/>
    <cellStyle name="Total 33 2" xfId="17439"/>
    <cellStyle name="Total 34" xfId="17440"/>
    <cellStyle name="Total 34 2" xfId="17441"/>
    <cellStyle name="Total 35" xfId="17442"/>
    <cellStyle name="Total 35 2" xfId="17443"/>
    <cellStyle name="Total 36" xfId="17444"/>
    <cellStyle name="Total 36 2" xfId="17445"/>
    <cellStyle name="Total 37" xfId="17446"/>
    <cellStyle name="Total 37 2" xfId="17447"/>
    <cellStyle name="Total 38" xfId="17448"/>
    <cellStyle name="Total 38 2" xfId="17449"/>
    <cellStyle name="Total 39" xfId="17450"/>
    <cellStyle name="Total 39 2" xfId="17451"/>
    <cellStyle name="Total 4" xfId="17452"/>
    <cellStyle name="Total 4 10" xfId="17453"/>
    <cellStyle name="Total 4 10 2" xfId="17454"/>
    <cellStyle name="Total 4 10 3" xfId="17455"/>
    <cellStyle name="Total 4 11" xfId="17456"/>
    <cellStyle name="Total 4 11 2" xfId="17457"/>
    <cellStyle name="Total 4 11 3" xfId="17458"/>
    <cellStyle name="Total 4 12" xfId="17459"/>
    <cellStyle name="Total 4 12 2" xfId="17460"/>
    <cellStyle name="Total 4 12 3" xfId="17461"/>
    <cellStyle name="Total 4 13" xfId="17462"/>
    <cellStyle name="Total 4 13 2" xfId="17463"/>
    <cellStyle name="Total 4 13 3" xfId="17464"/>
    <cellStyle name="Total 4 14" xfId="17465"/>
    <cellStyle name="Total 4 14 2" xfId="17466"/>
    <cellStyle name="Total 4 14 3" xfId="17467"/>
    <cellStyle name="Total 4 15" xfId="17468"/>
    <cellStyle name="Total 4 15 2" xfId="17469"/>
    <cellStyle name="Total 4 15 3" xfId="17470"/>
    <cellStyle name="Total 4 16" xfId="17471"/>
    <cellStyle name="Total 4 16 2" xfId="17472"/>
    <cellStyle name="Total 4 16 3" xfId="17473"/>
    <cellStyle name="Total 4 17" xfId="17474"/>
    <cellStyle name="Total 4 17 2" xfId="17475"/>
    <cellStyle name="Total 4 17 3" xfId="17476"/>
    <cellStyle name="Total 4 18" xfId="17477"/>
    <cellStyle name="Total 4 18 2" xfId="17478"/>
    <cellStyle name="Total 4 19" xfId="17479"/>
    <cellStyle name="Total 4 19 2" xfId="17480"/>
    <cellStyle name="Total 4 2" xfId="17481"/>
    <cellStyle name="Total 4 2 10" xfId="17482"/>
    <cellStyle name="Total 4 2 10 2" xfId="17483"/>
    <cellStyle name="Total 4 2 11" xfId="17484"/>
    <cellStyle name="Total 4 2 11 2" xfId="17485"/>
    <cellStyle name="Total 4 2 12" xfId="17486"/>
    <cellStyle name="Total 4 2 12 2" xfId="17487"/>
    <cellStyle name="Total 4 2 13" xfId="17488"/>
    <cellStyle name="Total 4 2 14" xfId="17489"/>
    <cellStyle name="Total 4 2 2" xfId="17490"/>
    <cellStyle name="Total 4 2 2 2" xfId="17491"/>
    <cellStyle name="Total 4 2 3" xfId="17492"/>
    <cellStyle name="Total 4 2 3 2" xfId="17493"/>
    <cellStyle name="Total 4 2 4" xfId="17494"/>
    <cellStyle name="Total 4 2 4 2" xfId="17495"/>
    <cellStyle name="Total 4 2 5" xfId="17496"/>
    <cellStyle name="Total 4 2 5 2" xfId="17497"/>
    <cellStyle name="Total 4 2 6" xfId="17498"/>
    <cellStyle name="Total 4 2 6 2" xfId="17499"/>
    <cellStyle name="Total 4 2 7" xfId="17500"/>
    <cellStyle name="Total 4 2 7 2" xfId="17501"/>
    <cellStyle name="Total 4 2 8" xfId="17502"/>
    <cellStyle name="Total 4 2 8 2" xfId="17503"/>
    <cellStyle name="Total 4 2 9" xfId="17504"/>
    <cellStyle name="Total 4 2 9 2" xfId="17505"/>
    <cellStyle name="Total 4 20" xfId="17506"/>
    <cellStyle name="Total 4 20 2" xfId="17507"/>
    <cellStyle name="Total 4 21" xfId="17508"/>
    <cellStyle name="Total 4 21 2" xfId="17509"/>
    <cellStyle name="Total 4 22" xfId="17510"/>
    <cellStyle name="Total 4 22 2" xfId="17511"/>
    <cellStyle name="Total 4 23" xfId="17512"/>
    <cellStyle name="Total 4 23 2" xfId="17513"/>
    <cellStyle name="Total 4 24" xfId="17514"/>
    <cellStyle name="Total 4 24 2" xfId="17515"/>
    <cellStyle name="Total 4 25" xfId="17516"/>
    <cellStyle name="Total 4 25 2" xfId="17517"/>
    <cellStyle name="Total 4 26" xfId="17518"/>
    <cellStyle name="Total 4 26 2" xfId="17519"/>
    <cellStyle name="Total 4 27" xfId="17520"/>
    <cellStyle name="Total 4 27 2" xfId="17521"/>
    <cellStyle name="Total 4 28" xfId="17522"/>
    <cellStyle name="Total 4 28 2" xfId="17523"/>
    <cellStyle name="Total 4 29" xfId="17524"/>
    <cellStyle name="Total 4 3" xfId="17525"/>
    <cellStyle name="Total 4 3 10" xfId="17526"/>
    <cellStyle name="Total 4 3 10 2" xfId="17527"/>
    <cellStyle name="Total 4 3 11" xfId="17528"/>
    <cellStyle name="Total 4 3 11 2" xfId="17529"/>
    <cellStyle name="Total 4 3 12" xfId="17530"/>
    <cellStyle name="Total 4 3 12 2" xfId="17531"/>
    <cellStyle name="Total 4 3 13" xfId="17532"/>
    <cellStyle name="Total 4 3 14" xfId="17533"/>
    <cellStyle name="Total 4 3 2" xfId="17534"/>
    <cellStyle name="Total 4 3 2 2" xfId="17535"/>
    <cellStyle name="Total 4 3 3" xfId="17536"/>
    <cellStyle name="Total 4 3 3 2" xfId="17537"/>
    <cellStyle name="Total 4 3 4" xfId="17538"/>
    <cellStyle name="Total 4 3 4 2" xfId="17539"/>
    <cellStyle name="Total 4 3 5" xfId="17540"/>
    <cellStyle name="Total 4 3 5 2" xfId="17541"/>
    <cellStyle name="Total 4 3 6" xfId="17542"/>
    <cellStyle name="Total 4 3 6 2" xfId="17543"/>
    <cellStyle name="Total 4 3 7" xfId="17544"/>
    <cellStyle name="Total 4 3 7 2" xfId="17545"/>
    <cellStyle name="Total 4 3 8" xfId="17546"/>
    <cellStyle name="Total 4 3 8 2" xfId="17547"/>
    <cellStyle name="Total 4 3 9" xfId="17548"/>
    <cellStyle name="Total 4 3 9 2" xfId="17549"/>
    <cellStyle name="Total 4 30" xfId="17550"/>
    <cellStyle name="Total 4 4" xfId="17551"/>
    <cellStyle name="Total 4 4 10" xfId="17552"/>
    <cellStyle name="Total 4 4 10 2" xfId="17553"/>
    <cellStyle name="Total 4 4 11" xfId="17554"/>
    <cellStyle name="Total 4 4 11 2" xfId="17555"/>
    <cellStyle name="Total 4 4 12" xfId="17556"/>
    <cellStyle name="Total 4 4 12 2" xfId="17557"/>
    <cellStyle name="Total 4 4 13" xfId="17558"/>
    <cellStyle name="Total 4 4 14" xfId="17559"/>
    <cellStyle name="Total 4 4 2" xfId="17560"/>
    <cellStyle name="Total 4 4 2 2" xfId="17561"/>
    <cellStyle name="Total 4 4 3" xfId="17562"/>
    <cellStyle name="Total 4 4 3 2" xfId="17563"/>
    <cellStyle name="Total 4 4 4" xfId="17564"/>
    <cellStyle name="Total 4 4 4 2" xfId="17565"/>
    <cellStyle name="Total 4 4 5" xfId="17566"/>
    <cellStyle name="Total 4 4 5 2" xfId="17567"/>
    <cellStyle name="Total 4 4 6" xfId="17568"/>
    <cellStyle name="Total 4 4 6 2" xfId="17569"/>
    <cellStyle name="Total 4 4 7" xfId="17570"/>
    <cellStyle name="Total 4 4 7 2" xfId="17571"/>
    <cellStyle name="Total 4 4 8" xfId="17572"/>
    <cellStyle name="Total 4 4 8 2" xfId="17573"/>
    <cellStyle name="Total 4 4 9" xfId="17574"/>
    <cellStyle name="Total 4 4 9 2" xfId="17575"/>
    <cellStyle name="Total 4 5" xfId="17576"/>
    <cellStyle name="Total 4 5 10" xfId="17577"/>
    <cellStyle name="Total 4 5 10 2" xfId="17578"/>
    <cellStyle name="Total 4 5 11" xfId="17579"/>
    <cellStyle name="Total 4 5 11 2" xfId="17580"/>
    <cellStyle name="Total 4 5 12" xfId="17581"/>
    <cellStyle name="Total 4 5 12 2" xfId="17582"/>
    <cellStyle name="Total 4 5 13" xfId="17583"/>
    <cellStyle name="Total 4 5 14" xfId="17584"/>
    <cellStyle name="Total 4 5 2" xfId="17585"/>
    <cellStyle name="Total 4 5 2 2" xfId="17586"/>
    <cellStyle name="Total 4 5 3" xfId="17587"/>
    <cellStyle name="Total 4 5 3 2" xfId="17588"/>
    <cellStyle name="Total 4 5 4" xfId="17589"/>
    <cellStyle name="Total 4 5 4 2" xfId="17590"/>
    <cellStyle name="Total 4 5 5" xfId="17591"/>
    <cellStyle name="Total 4 5 5 2" xfId="17592"/>
    <cellStyle name="Total 4 5 6" xfId="17593"/>
    <cellStyle name="Total 4 5 6 2" xfId="17594"/>
    <cellStyle name="Total 4 5 7" xfId="17595"/>
    <cellStyle name="Total 4 5 7 2" xfId="17596"/>
    <cellStyle name="Total 4 5 8" xfId="17597"/>
    <cellStyle name="Total 4 5 8 2" xfId="17598"/>
    <cellStyle name="Total 4 5 9" xfId="17599"/>
    <cellStyle name="Total 4 5 9 2" xfId="17600"/>
    <cellStyle name="Total 4 6" xfId="17601"/>
    <cellStyle name="Total 4 6 10" xfId="17602"/>
    <cellStyle name="Total 4 6 10 2" xfId="17603"/>
    <cellStyle name="Total 4 6 11" xfId="17604"/>
    <cellStyle name="Total 4 6 11 2" xfId="17605"/>
    <cellStyle name="Total 4 6 12" xfId="17606"/>
    <cellStyle name="Total 4 6 12 2" xfId="17607"/>
    <cellStyle name="Total 4 6 13" xfId="17608"/>
    <cellStyle name="Total 4 6 14" xfId="17609"/>
    <cellStyle name="Total 4 6 2" xfId="17610"/>
    <cellStyle name="Total 4 6 2 2" xfId="17611"/>
    <cellStyle name="Total 4 6 3" xfId="17612"/>
    <cellStyle name="Total 4 6 3 2" xfId="17613"/>
    <cellStyle name="Total 4 6 4" xfId="17614"/>
    <cellStyle name="Total 4 6 4 2" xfId="17615"/>
    <cellStyle name="Total 4 6 5" xfId="17616"/>
    <cellStyle name="Total 4 6 5 2" xfId="17617"/>
    <cellStyle name="Total 4 6 6" xfId="17618"/>
    <cellStyle name="Total 4 6 6 2" xfId="17619"/>
    <cellStyle name="Total 4 6 7" xfId="17620"/>
    <cellStyle name="Total 4 6 7 2" xfId="17621"/>
    <cellStyle name="Total 4 6 8" xfId="17622"/>
    <cellStyle name="Total 4 6 8 2" xfId="17623"/>
    <cellStyle name="Total 4 6 9" xfId="17624"/>
    <cellStyle name="Total 4 6 9 2" xfId="17625"/>
    <cellStyle name="Total 4 7" xfId="17626"/>
    <cellStyle name="Total 4 7 10" xfId="17627"/>
    <cellStyle name="Total 4 7 10 2" xfId="17628"/>
    <cellStyle name="Total 4 7 11" xfId="17629"/>
    <cellStyle name="Total 4 7 11 2" xfId="17630"/>
    <cellStyle name="Total 4 7 12" xfId="17631"/>
    <cellStyle name="Total 4 7 12 2" xfId="17632"/>
    <cellStyle name="Total 4 7 13" xfId="17633"/>
    <cellStyle name="Total 4 7 14" xfId="17634"/>
    <cellStyle name="Total 4 7 2" xfId="17635"/>
    <cellStyle name="Total 4 7 2 2" xfId="17636"/>
    <cellStyle name="Total 4 7 3" xfId="17637"/>
    <cellStyle name="Total 4 7 3 2" xfId="17638"/>
    <cellStyle name="Total 4 7 4" xfId="17639"/>
    <cellStyle name="Total 4 7 4 2" xfId="17640"/>
    <cellStyle name="Total 4 7 5" xfId="17641"/>
    <cellStyle name="Total 4 7 5 2" xfId="17642"/>
    <cellStyle name="Total 4 7 6" xfId="17643"/>
    <cellStyle name="Total 4 7 6 2" xfId="17644"/>
    <cellStyle name="Total 4 7 7" xfId="17645"/>
    <cellStyle name="Total 4 7 7 2" xfId="17646"/>
    <cellStyle name="Total 4 7 8" xfId="17647"/>
    <cellStyle name="Total 4 7 8 2" xfId="17648"/>
    <cellStyle name="Total 4 7 9" xfId="17649"/>
    <cellStyle name="Total 4 7 9 2" xfId="17650"/>
    <cellStyle name="Total 4 8" xfId="17651"/>
    <cellStyle name="Total 4 8 2" xfId="17652"/>
    <cellStyle name="Total 4 8 3" xfId="17653"/>
    <cellStyle name="Total 4 9" xfId="17654"/>
    <cellStyle name="Total 4 9 2" xfId="17655"/>
    <cellStyle name="Total 4 9 3" xfId="17656"/>
    <cellStyle name="Total 40" xfId="17657"/>
    <cellStyle name="Total 40 2" xfId="17658"/>
    <cellStyle name="Total 41" xfId="17659"/>
    <cellStyle name="Total 42" xfId="17660"/>
    <cellStyle name="Total 43" xfId="17661"/>
    <cellStyle name="Total 44" xfId="17662"/>
    <cellStyle name="Total 45" xfId="17663"/>
    <cellStyle name="Total 46" xfId="17664"/>
    <cellStyle name="Total 47" xfId="17665"/>
    <cellStyle name="Total 48" xfId="17666"/>
    <cellStyle name="Total 49" xfId="17667"/>
    <cellStyle name="Total 5" xfId="17668"/>
    <cellStyle name="Total 5 2" xfId="17669"/>
    <cellStyle name="Total 5 3" xfId="17670"/>
    <cellStyle name="Total 50" xfId="17671"/>
    <cellStyle name="Total 51" xfId="17672"/>
    <cellStyle name="Total 52" xfId="17673"/>
    <cellStyle name="Total 53" xfId="17674"/>
    <cellStyle name="Total 54" xfId="17675"/>
    <cellStyle name="Total 55" xfId="17676"/>
    <cellStyle name="Total 56" xfId="17677"/>
    <cellStyle name="Total 57" xfId="17678"/>
    <cellStyle name="Total 58" xfId="18437"/>
    <cellStyle name="Total 6" xfId="17679"/>
    <cellStyle name="Total 6 2" xfId="17680"/>
    <cellStyle name="Total 6 3" xfId="17681"/>
    <cellStyle name="Total 7" xfId="17682"/>
    <cellStyle name="Total 7 2" xfId="17683"/>
    <cellStyle name="Total 7 3" xfId="17684"/>
    <cellStyle name="Total 8" xfId="17685"/>
    <cellStyle name="Total 8 2" xfId="17686"/>
    <cellStyle name="Total 8 3" xfId="17687"/>
    <cellStyle name="Total 9" xfId="17688"/>
    <cellStyle name="Total 9 2" xfId="17689"/>
    <cellStyle name="Total 9 3" xfId="17690"/>
    <cellStyle name="Warning Text" xfId="3" builtinId="11" customBuiltin="1"/>
    <cellStyle name="Warning Text 10" xfId="17691"/>
    <cellStyle name="Warning Text 10 2" xfId="17692"/>
    <cellStyle name="Warning Text 11" xfId="17693"/>
    <cellStyle name="Warning Text 11 2" xfId="17694"/>
    <cellStyle name="Warning Text 12" xfId="17695"/>
    <cellStyle name="Warning Text 12 2" xfId="17696"/>
    <cellStyle name="Warning Text 13" xfId="17697"/>
    <cellStyle name="Warning Text 13 2" xfId="17698"/>
    <cellStyle name="Warning Text 14" xfId="17699"/>
    <cellStyle name="Warning Text 14 2" xfId="17700"/>
    <cellStyle name="Warning Text 15" xfId="17701"/>
    <cellStyle name="Warning Text 15 2" xfId="17702"/>
    <cellStyle name="Warning Text 16" xfId="17703"/>
    <cellStyle name="Warning Text 16 2" xfId="17704"/>
    <cellStyle name="Warning Text 17" xfId="17705"/>
    <cellStyle name="Warning Text 17 2" xfId="17706"/>
    <cellStyle name="Warning Text 18" xfId="17707"/>
    <cellStyle name="Warning Text 18 2" xfId="17708"/>
    <cellStyle name="Warning Text 19" xfId="17709"/>
    <cellStyle name="Warning Text 19 2" xfId="17710"/>
    <cellStyle name="Warning Text 2" xfId="17711"/>
    <cellStyle name="Warning Text 2 10" xfId="17712"/>
    <cellStyle name="Warning Text 2 10 2" xfId="17713"/>
    <cellStyle name="Warning Text 2 10 3" xfId="17714"/>
    <cellStyle name="Warning Text 2 11" xfId="17715"/>
    <cellStyle name="Warning Text 2 11 2" xfId="17716"/>
    <cellStyle name="Warning Text 2 11 3" xfId="17717"/>
    <cellStyle name="Warning Text 2 12" xfId="17718"/>
    <cellStyle name="Warning Text 2 12 2" xfId="17719"/>
    <cellStyle name="Warning Text 2 12 3" xfId="17720"/>
    <cellStyle name="Warning Text 2 13" xfId="17721"/>
    <cellStyle name="Warning Text 2 13 2" xfId="17722"/>
    <cellStyle name="Warning Text 2 13 3" xfId="17723"/>
    <cellStyle name="Warning Text 2 14" xfId="17724"/>
    <cellStyle name="Warning Text 2 14 2" xfId="17725"/>
    <cellStyle name="Warning Text 2 14 3" xfId="17726"/>
    <cellStyle name="Warning Text 2 15" xfId="17727"/>
    <cellStyle name="Warning Text 2 15 2" xfId="17728"/>
    <cellStyle name="Warning Text 2 15 3" xfId="17729"/>
    <cellStyle name="Warning Text 2 16" xfId="17730"/>
    <cellStyle name="Warning Text 2 16 2" xfId="17731"/>
    <cellStyle name="Warning Text 2 16 3" xfId="17732"/>
    <cellStyle name="Warning Text 2 17" xfId="17733"/>
    <cellStyle name="Warning Text 2 17 2" xfId="17734"/>
    <cellStyle name="Warning Text 2 17 3" xfId="17735"/>
    <cellStyle name="Warning Text 2 18" xfId="17736"/>
    <cellStyle name="Warning Text 2 18 2" xfId="17737"/>
    <cellStyle name="Warning Text 2 19" xfId="17738"/>
    <cellStyle name="Warning Text 2 19 2" xfId="17739"/>
    <cellStyle name="Warning Text 2 2" xfId="17740"/>
    <cellStyle name="Warning Text 2 2 10" xfId="17741"/>
    <cellStyle name="Warning Text 2 2 10 2" xfId="17742"/>
    <cellStyle name="Warning Text 2 2 11" xfId="17743"/>
    <cellStyle name="Warning Text 2 2 11 2" xfId="17744"/>
    <cellStyle name="Warning Text 2 2 12" xfId="17745"/>
    <cellStyle name="Warning Text 2 2 12 2" xfId="17746"/>
    <cellStyle name="Warning Text 2 2 13" xfId="17747"/>
    <cellStyle name="Warning Text 2 2 14" xfId="17748"/>
    <cellStyle name="Warning Text 2 2 2" xfId="17749"/>
    <cellStyle name="Warning Text 2 2 2 2" xfId="17750"/>
    <cellStyle name="Warning Text 2 2 3" xfId="17751"/>
    <cellStyle name="Warning Text 2 2 3 2" xfId="17752"/>
    <cellStyle name="Warning Text 2 2 4" xfId="17753"/>
    <cellStyle name="Warning Text 2 2 4 2" xfId="17754"/>
    <cellStyle name="Warning Text 2 2 5" xfId="17755"/>
    <cellStyle name="Warning Text 2 2 5 2" xfId="17756"/>
    <cellStyle name="Warning Text 2 2 6" xfId="17757"/>
    <cellStyle name="Warning Text 2 2 6 2" xfId="17758"/>
    <cellStyle name="Warning Text 2 2 7" xfId="17759"/>
    <cellStyle name="Warning Text 2 2 7 2" xfId="17760"/>
    <cellStyle name="Warning Text 2 2 8" xfId="17761"/>
    <cellStyle name="Warning Text 2 2 8 2" xfId="17762"/>
    <cellStyle name="Warning Text 2 2 9" xfId="17763"/>
    <cellStyle name="Warning Text 2 2 9 2" xfId="17764"/>
    <cellStyle name="Warning Text 2 20" xfId="17765"/>
    <cellStyle name="Warning Text 2 20 2" xfId="17766"/>
    <cellStyle name="Warning Text 2 21" xfId="17767"/>
    <cellStyle name="Warning Text 2 21 2" xfId="17768"/>
    <cellStyle name="Warning Text 2 22" xfId="17769"/>
    <cellStyle name="Warning Text 2 22 2" xfId="17770"/>
    <cellStyle name="Warning Text 2 23" xfId="17771"/>
    <cellStyle name="Warning Text 2 23 2" xfId="17772"/>
    <cellStyle name="Warning Text 2 24" xfId="17773"/>
    <cellStyle name="Warning Text 2 24 2" xfId="17774"/>
    <cellStyle name="Warning Text 2 25" xfId="17775"/>
    <cellStyle name="Warning Text 2 25 2" xfId="17776"/>
    <cellStyle name="Warning Text 2 26" xfId="17777"/>
    <cellStyle name="Warning Text 2 26 2" xfId="17778"/>
    <cellStyle name="Warning Text 2 27" xfId="17779"/>
    <cellStyle name="Warning Text 2 27 2" xfId="17780"/>
    <cellStyle name="Warning Text 2 28" xfId="17781"/>
    <cellStyle name="Warning Text 2 28 2" xfId="17782"/>
    <cellStyle name="Warning Text 2 29" xfId="17783"/>
    <cellStyle name="Warning Text 2 3" xfId="17784"/>
    <cellStyle name="Warning Text 2 3 10" xfId="17785"/>
    <cellStyle name="Warning Text 2 3 10 2" xfId="17786"/>
    <cellStyle name="Warning Text 2 3 11" xfId="17787"/>
    <cellStyle name="Warning Text 2 3 11 2" xfId="17788"/>
    <cellStyle name="Warning Text 2 3 12" xfId="17789"/>
    <cellStyle name="Warning Text 2 3 12 2" xfId="17790"/>
    <cellStyle name="Warning Text 2 3 13" xfId="17791"/>
    <cellStyle name="Warning Text 2 3 14" xfId="17792"/>
    <cellStyle name="Warning Text 2 3 2" xfId="17793"/>
    <cellStyle name="Warning Text 2 3 2 2" xfId="17794"/>
    <cellStyle name="Warning Text 2 3 3" xfId="17795"/>
    <cellStyle name="Warning Text 2 3 3 2" xfId="17796"/>
    <cellStyle name="Warning Text 2 3 4" xfId="17797"/>
    <cellStyle name="Warning Text 2 3 4 2" xfId="17798"/>
    <cellStyle name="Warning Text 2 3 5" xfId="17799"/>
    <cellStyle name="Warning Text 2 3 5 2" xfId="17800"/>
    <cellStyle name="Warning Text 2 3 6" xfId="17801"/>
    <cellStyle name="Warning Text 2 3 6 2" xfId="17802"/>
    <cellStyle name="Warning Text 2 3 7" xfId="17803"/>
    <cellStyle name="Warning Text 2 3 7 2" xfId="17804"/>
    <cellStyle name="Warning Text 2 3 8" xfId="17805"/>
    <cellStyle name="Warning Text 2 3 8 2" xfId="17806"/>
    <cellStyle name="Warning Text 2 3 9" xfId="17807"/>
    <cellStyle name="Warning Text 2 3 9 2" xfId="17808"/>
    <cellStyle name="Warning Text 2 30" xfId="17809"/>
    <cellStyle name="Warning Text 2 31" xfId="17810"/>
    <cellStyle name="Warning Text 2 4" xfId="17811"/>
    <cellStyle name="Warning Text 2 4 10" xfId="17812"/>
    <cellStyle name="Warning Text 2 4 10 2" xfId="17813"/>
    <cellStyle name="Warning Text 2 4 11" xfId="17814"/>
    <cellStyle name="Warning Text 2 4 11 2" xfId="17815"/>
    <cellStyle name="Warning Text 2 4 12" xfId="17816"/>
    <cellStyle name="Warning Text 2 4 12 2" xfId="17817"/>
    <cellStyle name="Warning Text 2 4 13" xfId="17818"/>
    <cellStyle name="Warning Text 2 4 14" xfId="17819"/>
    <cellStyle name="Warning Text 2 4 2" xfId="17820"/>
    <cellStyle name="Warning Text 2 4 2 2" xfId="17821"/>
    <cellStyle name="Warning Text 2 4 3" xfId="17822"/>
    <cellStyle name="Warning Text 2 4 3 2" xfId="17823"/>
    <cellStyle name="Warning Text 2 4 4" xfId="17824"/>
    <cellStyle name="Warning Text 2 4 4 2" xfId="17825"/>
    <cellStyle name="Warning Text 2 4 5" xfId="17826"/>
    <cellStyle name="Warning Text 2 4 5 2" xfId="17827"/>
    <cellStyle name="Warning Text 2 4 6" xfId="17828"/>
    <cellStyle name="Warning Text 2 4 6 2" xfId="17829"/>
    <cellStyle name="Warning Text 2 4 7" xfId="17830"/>
    <cellStyle name="Warning Text 2 4 7 2" xfId="17831"/>
    <cellStyle name="Warning Text 2 4 8" xfId="17832"/>
    <cellStyle name="Warning Text 2 4 8 2" xfId="17833"/>
    <cellStyle name="Warning Text 2 4 9" xfId="17834"/>
    <cellStyle name="Warning Text 2 4 9 2" xfId="17835"/>
    <cellStyle name="Warning Text 2 5" xfId="17836"/>
    <cellStyle name="Warning Text 2 5 10" xfId="17837"/>
    <cellStyle name="Warning Text 2 5 10 2" xfId="17838"/>
    <cellStyle name="Warning Text 2 5 11" xfId="17839"/>
    <cellStyle name="Warning Text 2 5 11 2" xfId="17840"/>
    <cellStyle name="Warning Text 2 5 12" xfId="17841"/>
    <cellStyle name="Warning Text 2 5 12 2" xfId="17842"/>
    <cellStyle name="Warning Text 2 5 13" xfId="17843"/>
    <cellStyle name="Warning Text 2 5 14" xfId="17844"/>
    <cellStyle name="Warning Text 2 5 2" xfId="17845"/>
    <cellStyle name="Warning Text 2 5 2 2" xfId="17846"/>
    <cellStyle name="Warning Text 2 5 3" xfId="17847"/>
    <cellStyle name="Warning Text 2 5 3 2" xfId="17848"/>
    <cellStyle name="Warning Text 2 5 4" xfId="17849"/>
    <cellStyle name="Warning Text 2 5 4 2" xfId="17850"/>
    <cellStyle name="Warning Text 2 5 5" xfId="17851"/>
    <cellStyle name="Warning Text 2 5 5 2" xfId="17852"/>
    <cellStyle name="Warning Text 2 5 6" xfId="17853"/>
    <cellStyle name="Warning Text 2 5 6 2" xfId="17854"/>
    <cellStyle name="Warning Text 2 5 7" xfId="17855"/>
    <cellStyle name="Warning Text 2 5 7 2" xfId="17856"/>
    <cellStyle name="Warning Text 2 5 8" xfId="17857"/>
    <cellStyle name="Warning Text 2 5 8 2" xfId="17858"/>
    <cellStyle name="Warning Text 2 5 9" xfId="17859"/>
    <cellStyle name="Warning Text 2 5 9 2" xfId="17860"/>
    <cellStyle name="Warning Text 2 6" xfId="17861"/>
    <cellStyle name="Warning Text 2 6 10" xfId="17862"/>
    <cellStyle name="Warning Text 2 6 10 2" xfId="17863"/>
    <cellStyle name="Warning Text 2 6 11" xfId="17864"/>
    <cellStyle name="Warning Text 2 6 11 2" xfId="17865"/>
    <cellStyle name="Warning Text 2 6 12" xfId="17866"/>
    <cellStyle name="Warning Text 2 6 12 2" xfId="17867"/>
    <cellStyle name="Warning Text 2 6 13" xfId="17868"/>
    <cellStyle name="Warning Text 2 6 14" xfId="17869"/>
    <cellStyle name="Warning Text 2 6 2" xfId="17870"/>
    <cellStyle name="Warning Text 2 6 2 2" xfId="17871"/>
    <cellStyle name="Warning Text 2 6 3" xfId="17872"/>
    <cellStyle name="Warning Text 2 6 3 2" xfId="17873"/>
    <cellStyle name="Warning Text 2 6 4" xfId="17874"/>
    <cellStyle name="Warning Text 2 6 4 2" xfId="17875"/>
    <cellStyle name="Warning Text 2 6 5" xfId="17876"/>
    <cellStyle name="Warning Text 2 6 5 2" xfId="17877"/>
    <cellStyle name="Warning Text 2 6 6" xfId="17878"/>
    <cellStyle name="Warning Text 2 6 6 2" xfId="17879"/>
    <cellStyle name="Warning Text 2 6 7" xfId="17880"/>
    <cellStyle name="Warning Text 2 6 7 2" xfId="17881"/>
    <cellStyle name="Warning Text 2 6 8" xfId="17882"/>
    <cellStyle name="Warning Text 2 6 8 2" xfId="17883"/>
    <cellStyle name="Warning Text 2 6 9" xfId="17884"/>
    <cellStyle name="Warning Text 2 6 9 2" xfId="17885"/>
    <cellStyle name="Warning Text 2 7" xfId="17886"/>
    <cellStyle name="Warning Text 2 7 10" xfId="17887"/>
    <cellStyle name="Warning Text 2 7 10 2" xfId="17888"/>
    <cellStyle name="Warning Text 2 7 11" xfId="17889"/>
    <cellStyle name="Warning Text 2 7 11 2" xfId="17890"/>
    <cellStyle name="Warning Text 2 7 12" xfId="17891"/>
    <cellStyle name="Warning Text 2 7 12 2" xfId="17892"/>
    <cellStyle name="Warning Text 2 7 13" xfId="17893"/>
    <cellStyle name="Warning Text 2 7 14" xfId="17894"/>
    <cellStyle name="Warning Text 2 7 2" xfId="17895"/>
    <cellStyle name="Warning Text 2 7 2 2" xfId="17896"/>
    <cellStyle name="Warning Text 2 7 3" xfId="17897"/>
    <cellStyle name="Warning Text 2 7 3 2" xfId="17898"/>
    <cellStyle name="Warning Text 2 7 4" xfId="17899"/>
    <cellStyle name="Warning Text 2 7 4 2" xfId="17900"/>
    <cellStyle name="Warning Text 2 7 5" xfId="17901"/>
    <cellStyle name="Warning Text 2 7 5 2" xfId="17902"/>
    <cellStyle name="Warning Text 2 7 6" xfId="17903"/>
    <cellStyle name="Warning Text 2 7 6 2" xfId="17904"/>
    <cellStyle name="Warning Text 2 7 7" xfId="17905"/>
    <cellStyle name="Warning Text 2 7 7 2" xfId="17906"/>
    <cellStyle name="Warning Text 2 7 8" xfId="17907"/>
    <cellStyle name="Warning Text 2 7 8 2" xfId="17908"/>
    <cellStyle name="Warning Text 2 7 9" xfId="17909"/>
    <cellStyle name="Warning Text 2 7 9 2" xfId="17910"/>
    <cellStyle name="Warning Text 2 8" xfId="17911"/>
    <cellStyle name="Warning Text 2 8 2" xfId="17912"/>
    <cellStyle name="Warning Text 2 8 3" xfId="17913"/>
    <cellStyle name="Warning Text 2 9" xfId="17914"/>
    <cellStyle name="Warning Text 2 9 2" xfId="17915"/>
    <cellStyle name="Warning Text 2 9 3" xfId="17916"/>
    <cellStyle name="Warning Text 20" xfId="17917"/>
    <cellStyle name="Warning Text 20 2" xfId="17918"/>
    <cellStyle name="Warning Text 21" xfId="17919"/>
    <cellStyle name="Warning Text 21 2" xfId="17920"/>
    <cellStyle name="Warning Text 22" xfId="17921"/>
    <cellStyle name="Warning Text 22 2" xfId="17922"/>
    <cellStyle name="Warning Text 23" xfId="17923"/>
    <cellStyle name="Warning Text 23 2" xfId="17924"/>
    <cellStyle name="Warning Text 24" xfId="17925"/>
    <cellStyle name="Warning Text 24 2" xfId="17926"/>
    <cellStyle name="Warning Text 25" xfId="17927"/>
    <cellStyle name="Warning Text 25 2" xfId="17928"/>
    <cellStyle name="Warning Text 26" xfId="17929"/>
    <cellStyle name="Warning Text 26 2" xfId="17930"/>
    <cellStyle name="Warning Text 27" xfId="17931"/>
    <cellStyle name="Warning Text 27 2" xfId="17932"/>
    <cellStyle name="Warning Text 28" xfId="17933"/>
    <cellStyle name="Warning Text 28 2" xfId="17934"/>
    <cellStyle name="Warning Text 29" xfId="17935"/>
    <cellStyle name="Warning Text 29 2" xfId="17936"/>
    <cellStyle name="Warning Text 3" xfId="17937"/>
    <cellStyle name="Warning Text 3 10" xfId="17938"/>
    <cellStyle name="Warning Text 3 10 2" xfId="17939"/>
    <cellStyle name="Warning Text 3 10 3" xfId="17940"/>
    <cellStyle name="Warning Text 3 11" xfId="17941"/>
    <cellStyle name="Warning Text 3 11 2" xfId="17942"/>
    <cellStyle name="Warning Text 3 11 3" xfId="17943"/>
    <cellStyle name="Warning Text 3 12" xfId="17944"/>
    <cellStyle name="Warning Text 3 12 2" xfId="17945"/>
    <cellStyle name="Warning Text 3 12 3" xfId="17946"/>
    <cellStyle name="Warning Text 3 13" xfId="17947"/>
    <cellStyle name="Warning Text 3 13 2" xfId="17948"/>
    <cellStyle name="Warning Text 3 13 3" xfId="17949"/>
    <cellStyle name="Warning Text 3 14" xfId="17950"/>
    <cellStyle name="Warning Text 3 14 2" xfId="17951"/>
    <cellStyle name="Warning Text 3 14 3" xfId="17952"/>
    <cellStyle name="Warning Text 3 15" xfId="17953"/>
    <cellStyle name="Warning Text 3 15 2" xfId="17954"/>
    <cellStyle name="Warning Text 3 15 3" xfId="17955"/>
    <cellStyle name="Warning Text 3 16" xfId="17956"/>
    <cellStyle name="Warning Text 3 16 2" xfId="17957"/>
    <cellStyle name="Warning Text 3 16 3" xfId="17958"/>
    <cellStyle name="Warning Text 3 17" xfId="17959"/>
    <cellStyle name="Warning Text 3 17 2" xfId="17960"/>
    <cellStyle name="Warning Text 3 17 3" xfId="17961"/>
    <cellStyle name="Warning Text 3 18" xfId="17962"/>
    <cellStyle name="Warning Text 3 18 2" xfId="17963"/>
    <cellStyle name="Warning Text 3 19" xfId="17964"/>
    <cellStyle name="Warning Text 3 19 2" xfId="17965"/>
    <cellStyle name="Warning Text 3 2" xfId="17966"/>
    <cellStyle name="Warning Text 3 2 10" xfId="17967"/>
    <cellStyle name="Warning Text 3 2 10 2" xfId="17968"/>
    <cellStyle name="Warning Text 3 2 11" xfId="17969"/>
    <cellStyle name="Warning Text 3 2 11 2" xfId="17970"/>
    <cellStyle name="Warning Text 3 2 12" xfId="17971"/>
    <cellStyle name="Warning Text 3 2 12 2" xfId="17972"/>
    <cellStyle name="Warning Text 3 2 13" xfId="17973"/>
    <cellStyle name="Warning Text 3 2 14" xfId="17974"/>
    <cellStyle name="Warning Text 3 2 2" xfId="17975"/>
    <cellStyle name="Warning Text 3 2 2 2" xfId="17976"/>
    <cellStyle name="Warning Text 3 2 3" xfId="17977"/>
    <cellStyle name="Warning Text 3 2 3 2" xfId="17978"/>
    <cellStyle name="Warning Text 3 2 4" xfId="17979"/>
    <cellStyle name="Warning Text 3 2 4 2" xfId="17980"/>
    <cellStyle name="Warning Text 3 2 5" xfId="17981"/>
    <cellStyle name="Warning Text 3 2 5 2" xfId="17982"/>
    <cellStyle name="Warning Text 3 2 6" xfId="17983"/>
    <cellStyle name="Warning Text 3 2 6 2" xfId="17984"/>
    <cellStyle name="Warning Text 3 2 7" xfId="17985"/>
    <cellStyle name="Warning Text 3 2 7 2" xfId="17986"/>
    <cellStyle name="Warning Text 3 2 8" xfId="17987"/>
    <cellStyle name="Warning Text 3 2 8 2" xfId="17988"/>
    <cellStyle name="Warning Text 3 2 9" xfId="17989"/>
    <cellStyle name="Warning Text 3 2 9 2" xfId="17990"/>
    <cellStyle name="Warning Text 3 20" xfId="17991"/>
    <cellStyle name="Warning Text 3 20 2" xfId="17992"/>
    <cellStyle name="Warning Text 3 21" xfId="17993"/>
    <cellStyle name="Warning Text 3 21 2" xfId="17994"/>
    <cellStyle name="Warning Text 3 22" xfId="17995"/>
    <cellStyle name="Warning Text 3 22 2" xfId="17996"/>
    <cellStyle name="Warning Text 3 23" xfId="17997"/>
    <cellStyle name="Warning Text 3 23 2" xfId="17998"/>
    <cellStyle name="Warning Text 3 24" xfId="17999"/>
    <cellStyle name="Warning Text 3 24 2" xfId="18000"/>
    <cellStyle name="Warning Text 3 25" xfId="18001"/>
    <cellStyle name="Warning Text 3 25 2" xfId="18002"/>
    <cellStyle name="Warning Text 3 26" xfId="18003"/>
    <cellStyle name="Warning Text 3 26 2" xfId="18004"/>
    <cellStyle name="Warning Text 3 27" xfId="18005"/>
    <cellStyle name="Warning Text 3 27 2" xfId="18006"/>
    <cellStyle name="Warning Text 3 28" xfId="18007"/>
    <cellStyle name="Warning Text 3 28 2" xfId="18008"/>
    <cellStyle name="Warning Text 3 29" xfId="18009"/>
    <cellStyle name="Warning Text 3 3" xfId="18010"/>
    <cellStyle name="Warning Text 3 3 10" xfId="18011"/>
    <cellStyle name="Warning Text 3 3 10 2" xfId="18012"/>
    <cellStyle name="Warning Text 3 3 11" xfId="18013"/>
    <cellStyle name="Warning Text 3 3 11 2" xfId="18014"/>
    <cellStyle name="Warning Text 3 3 12" xfId="18015"/>
    <cellStyle name="Warning Text 3 3 12 2" xfId="18016"/>
    <cellStyle name="Warning Text 3 3 13" xfId="18017"/>
    <cellStyle name="Warning Text 3 3 14" xfId="18018"/>
    <cellStyle name="Warning Text 3 3 2" xfId="18019"/>
    <cellStyle name="Warning Text 3 3 2 2" xfId="18020"/>
    <cellStyle name="Warning Text 3 3 3" xfId="18021"/>
    <cellStyle name="Warning Text 3 3 3 2" xfId="18022"/>
    <cellStyle name="Warning Text 3 3 4" xfId="18023"/>
    <cellStyle name="Warning Text 3 3 4 2" xfId="18024"/>
    <cellStyle name="Warning Text 3 3 5" xfId="18025"/>
    <cellStyle name="Warning Text 3 3 5 2" xfId="18026"/>
    <cellStyle name="Warning Text 3 3 6" xfId="18027"/>
    <cellStyle name="Warning Text 3 3 6 2" xfId="18028"/>
    <cellStyle name="Warning Text 3 3 7" xfId="18029"/>
    <cellStyle name="Warning Text 3 3 7 2" xfId="18030"/>
    <cellStyle name="Warning Text 3 3 8" xfId="18031"/>
    <cellStyle name="Warning Text 3 3 8 2" xfId="18032"/>
    <cellStyle name="Warning Text 3 3 9" xfId="18033"/>
    <cellStyle name="Warning Text 3 3 9 2" xfId="18034"/>
    <cellStyle name="Warning Text 3 30" xfId="18035"/>
    <cellStyle name="Warning Text 3 4" xfId="18036"/>
    <cellStyle name="Warning Text 3 4 10" xfId="18037"/>
    <cellStyle name="Warning Text 3 4 10 2" xfId="18038"/>
    <cellStyle name="Warning Text 3 4 11" xfId="18039"/>
    <cellStyle name="Warning Text 3 4 11 2" xfId="18040"/>
    <cellStyle name="Warning Text 3 4 12" xfId="18041"/>
    <cellStyle name="Warning Text 3 4 12 2" xfId="18042"/>
    <cellStyle name="Warning Text 3 4 13" xfId="18043"/>
    <cellStyle name="Warning Text 3 4 14" xfId="18044"/>
    <cellStyle name="Warning Text 3 4 2" xfId="18045"/>
    <cellStyle name="Warning Text 3 4 2 2" xfId="18046"/>
    <cellStyle name="Warning Text 3 4 3" xfId="18047"/>
    <cellStyle name="Warning Text 3 4 3 2" xfId="18048"/>
    <cellStyle name="Warning Text 3 4 4" xfId="18049"/>
    <cellStyle name="Warning Text 3 4 4 2" xfId="18050"/>
    <cellStyle name="Warning Text 3 4 5" xfId="18051"/>
    <cellStyle name="Warning Text 3 4 5 2" xfId="18052"/>
    <cellStyle name="Warning Text 3 4 6" xfId="18053"/>
    <cellStyle name="Warning Text 3 4 6 2" xfId="18054"/>
    <cellStyle name="Warning Text 3 4 7" xfId="18055"/>
    <cellStyle name="Warning Text 3 4 7 2" xfId="18056"/>
    <cellStyle name="Warning Text 3 4 8" xfId="18057"/>
    <cellStyle name="Warning Text 3 4 8 2" xfId="18058"/>
    <cellStyle name="Warning Text 3 4 9" xfId="18059"/>
    <cellStyle name="Warning Text 3 4 9 2" xfId="18060"/>
    <cellStyle name="Warning Text 3 5" xfId="18061"/>
    <cellStyle name="Warning Text 3 5 10" xfId="18062"/>
    <cellStyle name="Warning Text 3 5 10 2" xfId="18063"/>
    <cellStyle name="Warning Text 3 5 11" xfId="18064"/>
    <cellStyle name="Warning Text 3 5 11 2" xfId="18065"/>
    <cellStyle name="Warning Text 3 5 12" xfId="18066"/>
    <cellStyle name="Warning Text 3 5 12 2" xfId="18067"/>
    <cellStyle name="Warning Text 3 5 13" xfId="18068"/>
    <cellStyle name="Warning Text 3 5 14" xfId="18069"/>
    <cellStyle name="Warning Text 3 5 2" xfId="18070"/>
    <cellStyle name="Warning Text 3 5 2 2" xfId="18071"/>
    <cellStyle name="Warning Text 3 5 3" xfId="18072"/>
    <cellStyle name="Warning Text 3 5 3 2" xfId="18073"/>
    <cellStyle name="Warning Text 3 5 4" xfId="18074"/>
    <cellStyle name="Warning Text 3 5 4 2" xfId="18075"/>
    <cellStyle name="Warning Text 3 5 5" xfId="18076"/>
    <cellStyle name="Warning Text 3 5 5 2" xfId="18077"/>
    <cellStyle name="Warning Text 3 5 6" xfId="18078"/>
    <cellStyle name="Warning Text 3 5 6 2" xfId="18079"/>
    <cellStyle name="Warning Text 3 5 7" xfId="18080"/>
    <cellStyle name="Warning Text 3 5 7 2" xfId="18081"/>
    <cellStyle name="Warning Text 3 5 8" xfId="18082"/>
    <cellStyle name="Warning Text 3 5 8 2" xfId="18083"/>
    <cellStyle name="Warning Text 3 5 9" xfId="18084"/>
    <cellStyle name="Warning Text 3 5 9 2" xfId="18085"/>
    <cellStyle name="Warning Text 3 6" xfId="18086"/>
    <cellStyle name="Warning Text 3 6 10" xfId="18087"/>
    <cellStyle name="Warning Text 3 6 10 2" xfId="18088"/>
    <cellStyle name="Warning Text 3 6 11" xfId="18089"/>
    <cellStyle name="Warning Text 3 6 11 2" xfId="18090"/>
    <cellStyle name="Warning Text 3 6 12" xfId="18091"/>
    <cellStyle name="Warning Text 3 6 12 2" xfId="18092"/>
    <cellStyle name="Warning Text 3 6 13" xfId="18093"/>
    <cellStyle name="Warning Text 3 6 14" xfId="18094"/>
    <cellStyle name="Warning Text 3 6 2" xfId="18095"/>
    <cellStyle name="Warning Text 3 6 2 2" xfId="18096"/>
    <cellStyle name="Warning Text 3 6 3" xfId="18097"/>
    <cellStyle name="Warning Text 3 6 3 2" xfId="18098"/>
    <cellStyle name="Warning Text 3 6 4" xfId="18099"/>
    <cellStyle name="Warning Text 3 6 4 2" xfId="18100"/>
    <cellStyle name="Warning Text 3 6 5" xfId="18101"/>
    <cellStyle name="Warning Text 3 6 5 2" xfId="18102"/>
    <cellStyle name="Warning Text 3 6 6" xfId="18103"/>
    <cellStyle name="Warning Text 3 6 6 2" xfId="18104"/>
    <cellStyle name="Warning Text 3 6 7" xfId="18105"/>
    <cellStyle name="Warning Text 3 6 7 2" xfId="18106"/>
    <cellStyle name="Warning Text 3 6 8" xfId="18107"/>
    <cellStyle name="Warning Text 3 6 8 2" xfId="18108"/>
    <cellStyle name="Warning Text 3 6 9" xfId="18109"/>
    <cellStyle name="Warning Text 3 6 9 2" xfId="18110"/>
    <cellStyle name="Warning Text 3 7" xfId="18111"/>
    <cellStyle name="Warning Text 3 7 10" xfId="18112"/>
    <cellStyle name="Warning Text 3 7 10 2" xfId="18113"/>
    <cellStyle name="Warning Text 3 7 11" xfId="18114"/>
    <cellStyle name="Warning Text 3 7 11 2" xfId="18115"/>
    <cellStyle name="Warning Text 3 7 12" xfId="18116"/>
    <cellStyle name="Warning Text 3 7 12 2" xfId="18117"/>
    <cellStyle name="Warning Text 3 7 13" xfId="18118"/>
    <cellStyle name="Warning Text 3 7 14" xfId="18119"/>
    <cellStyle name="Warning Text 3 7 2" xfId="18120"/>
    <cellStyle name="Warning Text 3 7 2 2" xfId="18121"/>
    <cellStyle name="Warning Text 3 7 3" xfId="18122"/>
    <cellStyle name="Warning Text 3 7 3 2" xfId="18123"/>
    <cellStyle name="Warning Text 3 7 4" xfId="18124"/>
    <cellStyle name="Warning Text 3 7 4 2" xfId="18125"/>
    <cellStyle name="Warning Text 3 7 5" xfId="18126"/>
    <cellStyle name="Warning Text 3 7 5 2" xfId="18127"/>
    <cellStyle name="Warning Text 3 7 6" xfId="18128"/>
    <cellStyle name="Warning Text 3 7 6 2" xfId="18129"/>
    <cellStyle name="Warning Text 3 7 7" xfId="18130"/>
    <cellStyle name="Warning Text 3 7 7 2" xfId="18131"/>
    <cellStyle name="Warning Text 3 7 8" xfId="18132"/>
    <cellStyle name="Warning Text 3 7 8 2" xfId="18133"/>
    <cellStyle name="Warning Text 3 7 9" xfId="18134"/>
    <cellStyle name="Warning Text 3 7 9 2" xfId="18135"/>
    <cellStyle name="Warning Text 3 8" xfId="18136"/>
    <cellStyle name="Warning Text 3 8 2" xfId="18137"/>
    <cellStyle name="Warning Text 3 8 3" xfId="18138"/>
    <cellStyle name="Warning Text 3 9" xfId="18139"/>
    <cellStyle name="Warning Text 3 9 2" xfId="18140"/>
    <cellStyle name="Warning Text 3 9 3" xfId="18141"/>
    <cellStyle name="Warning Text 30" xfId="18142"/>
    <cellStyle name="Warning Text 30 2" xfId="18143"/>
    <cellStyle name="Warning Text 31" xfId="18144"/>
    <cellStyle name="Warning Text 31 2" xfId="18145"/>
    <cellStyle name="Warning Text 32" xfId="18146"/>
    <cellStyle name="Warning Text 32 2" xfId="18147"/>
    <cellStyle name="Warning Text 33" xfId="18148"/>
    <cellStyle name="Warning Text 33 2" xfId="18149"/>
    <cellStyle name="Warning Text 34" xfId="18150"/>
    <cellStyle name="Warning Text 34 2" xfId="18151"/>
    <cellStyle name="Warning Text 35" xfId="18152"/>
    <cellStyle name="Warning Text 35 2" xfId="18153"/>
    <cellStyle name="Warning Text 36" xfId="18154"/>
    <cellStyle name="Warning Text 36 2" xfId="18155"/>
    <cellStyle name="Warning Text 37" xfId="18156"/>
    <cellStyle name="Warning Text 37 2" xfId="18157"/>
    <cellStyle name="Warning Text 38" xfId="18158"/>
    <cellStyle name="Warning Text 38 2" xfId="18159"/>
    <cellStyle name="Warning Text 39" xfId="18160"/>
    <cellStyle name="Warning Text 39 2" xfId="18161"/>
    <cellStyle name="Warning Text 4" xfId="18162"/>
    <cellStyle name="Warning Text 4 10" xfId="18163"/>
    <cellStyle name="Warning Text 4 10 2" xfId="18164"/>
    <cellStyle name="Warning Text 4 10 3" xfId="18165"/>
    <cellStyle name="Warning Text 4 11" xfId="18166"/>
    <cellStyle name="Warning Text 4 11 2" xfId="18167"/>
    <cellStyle name="Warning Text 4 11 3" xfId="18168"/>
    <cellStyle name="Warning Text 4 12" xfId="18169"/>
    <cellStyle name="Warning Text 4 12 2" xfId="18170"/>
    <cellStyle name="Warning Text 4 12 3" xfId="18171"/>
    <cellStyle name="Warning Text 4 13" xfId="18172"/>
    <cellStyle name="Warning Text 4 13 2" xfId="18173"/>
    <cellStyle name="Warning Text 4 13 3" xfId="18174"/>
    <cellStyle name="Warning Text 4 14" xfId="18175"/>
    <cellStyle name="Warning Text 4 14 2" xfId="18176"/>
    <cellStyle name="Warning Text 4 14 3" xfId="18177"/>
    <cellStyle name="Warning Text 4 15" xfId="18178"/>
    <cellStyle name="Warning Text 4 15 2" xfId="18179"/>
    <cellStyle name="Warning Text 4 15 3" xfId="18180"/>
    <cellStyle name="Warning Text 4 16" xfId="18181"/>
    <cellStyle name="Warning Text 4 16 2" xfId="18182"/>
    <cellStyle name="Warning Text 4 16 3" xfId="18183"/>
    <cellStyle name="Warning Text 4 17" xfId="18184"/>
    <cellStyle name="Warning Text 4 17 2" xfId="18185"/>
    <cellStyle name="Warning Text 4 17 3" xfId="18186"/>
    <cellStyle name="Warning Text 4 18" xfId="18187"/>
    <cellStyle name="Warning Text 4 18 2" xfId="18188"/>
    <cellStyle name="Warning Text 4 19" xfId="18189"/>
    <cellStyle name="Warning Text 4 19 2" xfId="18190"/>
    <cellStyle name="Warning Text 4 2" xfId="18191"/>
    <cellStyle name="Warning Text 4 2 10" xfId="18192"/>
    <cellStyle name="Warning Text 4 2 10 2" xfId="18193"/>
    <cellStyle name="Warning Text 4 2 11" xfId="18194"/>
    <cellStyle name="Warning Text 4 2 11 2" xfId="18195"/>
    <cellStyle name="Warning Text 4 2 12" xfId="18196"/>
    <cellStyle name="Warning Text 4 2 12 2" xfId="18197"/>
    <cellStyle name="Warning Text 4 2 13" xfId="18198"/>
    <cellStyle name="Warning Text 4 2 14" xfId="18199"/>
    <cellStyle name="Warning Text 4 2 2" xfId="18200"/>
    <cellStyle name="Warning Text 4 2 2 2" xfId="18201"/>
    <cellStyle name="Warning Text 4 2 3" xfId="18202"/>
    <cellStyle name="Warning Text 4 2 3 2" xfId="18203"/>
    <cellStyle name="Warning Text 4 2 4" xfId="18204"/>
    <cellStyle name="Warning Text 4 2 4 2" xfId="18205"/>
    <cellStyle name="Warning Text 4 2 5" xfId="18206"/>
    <cellStyle name="Warning Text 4 2 5 2" xfId="18207"/>
    <cellStyle name="Warning Text 4 2 6" xfId="18208"/>
    <cellStyle name="Warning Text 4 2 6 2" xfId="18209"/>
    <cellStyle name="Warning Text 4 2 7" xfId="18210"/>
    <cellStyle name="Warning Text 4 2 7 2" xfId="18211"/>
    <cellStyle name="Warning Text 4 2 8" xfId="18212"/>
    <cellStyle name="Warning Text 4 2 8 2" xfId="18213"/>
    <cellStyle name="Warning Text 4 2 9" xfId="18214"/>
    <cellStyle name="Warning Text 4 2 9 2" xfId="18215"/>
    <cellStyle name="Warning Text 4 20" xfId="18216"/>
    <cellStyle name="Warning Text 4 20 2" xfId="18217"/>
    <cellStyle name="Warning Text 4 21" xfId="18218"/>
    <cellStyle name="Warning Text 4 21 2" xfId="18219"/>
    <cellStyle name="Warning Text 4 22" xfId="18220"/>
    <cellStyle name="Warning Text 4 22 2" xfId="18221"/>
    <cellStyle name="Warning Text 4 23" xfId="18222"/>
    <cellStyle name="Warning Text 4 23 2" xfId="18223"/>
    <cellStyle name="Warning Text 4 24" xfId="18224"/>
    <cellStyle name="Warning Text 4 24 2" xfId="18225"/>
    <cellStyle name="Warning Text 4 25" xfId="18226"/>
    <cellStyle name="Warning Text 4 25 2" xfId="18227"/>
    <cellStyle name="Warning Text 4 26" xfId="18228"/>
    <cellStyle name="Warning Text 4 26 2" xfId="18229"/>
    <cellStyle name="Warning Text 4 27" xfId="18230"/>
    <cellStyle name="Warning Text 4 27 2" xfId="18231"/>
    <cellStyle name="Warning Text 4 28" xfId="18232"/>
    <cellStyle name="Warning Text 4 28 2" xfId="18233"/>
    <cellStyle name="Warning Text 4 29" xfId="18234"/>
    <cellStyle name="Warning Text 4 3" xfId="18235"/>
    <cellStyle name="Warning Text 4 3 10" xfId="18236"/>
    <cellStyle name="Warning Text 4 3 10 2" xfId="18237"/>
    <cellStyle name="Warning Text 4 3 11" xfId="18238"/>
    <cellStyle name="Warning Text 4 3 11 2" xfId="18239"/>
    <cellStyle name="Warning Text 4 3 12" xfId="18240"/>
    <cellStyle name="Warning Text 4 3 12 2" xfId="18241"/>
    <cellStyle name="Warning Text 4 3 13" xfId="18242"/>
    <cellStyle name="Warning Text 4 3 14" xfId="18243"/>
    <cellStyle name="Warning Text 4 3 2" xfId="18244"/>
    <cellStyle name="Warning Text 4 3 2 2" xfId="18245"/>
    <cellStyle name="Warning Text 4 3 3" xfId="18246"/>
    <cellStyle name="Warning Text 4 3 3 2" xfId="18247"/>
    <cellStyle name="Warning Text 4 3 4" xfId="18248"/>
    <cellStyle name="Warning Text 4 3 4 2" xfId="18249"/>
    <cellStyle name="Warning Text 4 3 5" xfId="18250"/>
    <cellStyle name="Warning Text 4 3 5 2" xfId="18251"/>
    <cellStyle name="Warning Text 4 3 6" xfId="18252"/>
    <cellStyle name="Warning Text 4 3 6 2" xfId="18253"/>
    <cellStyle name="Warning Text 4 3 7" xfId="18254"/>
    <cellStyle name="Warning Text 4 3 7 2" xfId="18255"/>
    <cellStyle name="Warning Text 4 3 8" xfId="18256"/>
    <cellStyle name="Warning Text 4 3 8 2" xfId="18257"/>
    <cellStyle name="Warning Text 4 3 9" xfId="18258"/>
    <cellStyle name="Warning Text 4 3 9 2" xfId="18259"/>
    <cellStyle name="Warning Text 4 30" xfId="18260"/>
    <cellStyle name="Warning Text 4 4" xfId="18261"/>
    <cellStyle name="Warning Text 4 4 10" xfId="18262"/>
    <cellStyle name="Warning Text 4 4 10 2" xfId="18263"/>
    <cellStyle name="Warning Text 4 4 11" xfId="18264"/>
    <cellStyle name="Warning Text 4 4 11 2" xfId="18265"/>
    <cellStyle name="Warning Text 4 4 12" xfId="18266"/>
    <cellStyle name="Warning Text 4 4 12 2" xfId="18267"/>
    <cellStyle name="Warning Text 4 4 13" xfId="18268"/>
    <cellStyle name="Warning Text 4 4 14" xfId="18269"/>
    <cellStyle name="Warning Text 4 4 2" xfId="18270"/>
    <cellStyle name="Warning Text 4 4 2 2" xfId="18271"/>
    <cellStyle name="Warning Text 4 4 3" xfId="18272"/>
    <cellStyle name="Warning Text 4 4 3 2" xfId="18273"/>
    <cellStyle name="Warning Text 4 4 4" xfId="18274"/>
    <cellStyle name="Warning Text 4 4 4 2" xfId="18275"/>
    <cellStyle name="Warning Text 4 4 5" xfId="18276"/>
    <cellStyle name="Warning Text 4 4 5 2" xfId="18277"/>
    <cellStyle name="Warning Text 4 4 6" xfId="18278"/>
    <cellStyle name="Warning Text 4 4 6 2" xfId="18279"/>
    <cellStyle name="Warning Text 4 4 7" xfId="18280"/>
    <cellStyle name="Warning Text 4 4 7 2" xfId="18281"/>
    <cellStyle name="Warning Text 4 4 8" xfId="18282"/>
    <cellStyle name="Warning Text 4 4 8 2" xfId="18283"/>
    <cellStyle name="Warning Text 4 4 9" xfId="18284"/>
    <cellStyle name="Warning Text 4 4 9 2" xfId="18285"/>
    <cellStyle name="Warning Text 4 5" xfId="18286"/>
    <cellStyle name="Warning Text 4 5 10" xfId="18287"/>
    <cellStyle name="Warning Text 4 5 10 2" xfId="18288"/>
    <cellStyle name="Warning Text 4 5 11" xfId="18289"/>
    <cellStyle name="Warning Text 4 5 11 2" xfId="18290"/>
    <cellStyle name="Warning Text 4 5 12" xfId="18291"/>
    <cellStyle name="Warning Text 4 5 12 2" xfId="18292"/>
    <cellStyle name="Warning Text 4 5 13" xfId="18293"/>
    <cellStyle name="Warning Text 4 5 14" xfId="18294"/>
    <cellStyle name="Warning Text 4 5 2" xfId="18295"/>
    <cellStyle name="Warning Text 4 5 2 2" xfId="18296"/>
    <cellStyle name="Warning Text 4 5 3" xfId="18297"/>
    <cellStyle name="Warning Text 4 5 3 2" xfId="18298"/>
    <cellStyle name="Warning Text 4 5 4" xfId="18299"/>
    <cellStyle name="Warning Text 4 5 4 2" xfId="18300"/>
    <cellStyle name="Warning Text 4 5 5" xfId="18301"/>
    <cellStyle name="Warning Text 4 5 5 2" xfId="18302"/>
    <cellStyle name="Warning Text 4 5 6" xfId="18303"/>
    <cellStyle name="Warning Text 4 5 6 2" xfId="18304"/>
    <cellStyle name="Warning Text 4 5 7" xfId="18305"/>
    <cellStyle name="Warning Text 4 5 7 2" xfId="18306"/>
    <cellStyle name="Warning Text 4 5 8" xfId="18307"/>
    <cellStyle name="Warning Text 4 5 8 2" xfId="18308"/>
    <cellStyle name="Warning Text 4 5 9" xfId="18309"/>
    <cellStyle name="Warning Text 4 5 9 2" xfId="18310"/>
    <cellStyle name="Warning Text 4 6" xfId="18311"/>
    <cellStyle name="Warning Text 4 6 10" xfId="18312"/>
    <cellStyle name="Warning Text 4 6 10 2" xfId="18313"/>
    <cellStyle name="Warning Text 4 6 11" xfId="18314"/>
    <cellStyle name="Warning Text 4 6 11 2" xfId="18315"/>
    <cellStyle name="Warning Text 4 6 12" xfId="18316"/>
    <cellStyle name="Warning Text 4 6 12 2" xfId="18317"/>
    <cellStyle name="Warning Text 4 6 13" xfId="18318"/>
    <cellStyle name="Warning Text 4 6 14" xfId="18319"/>
    <cellStyle name="Warning Text 4 6 2" xfId="18320"/>
    <cellStyle name="Warning Text 4 6 2 2" xfId="18321"/>
    <cellStyle name="Warning Text 4 6 3" xfId="18322"/>
    <cellStyle name="Warning Text 4 6 3 2" xfId="18323"/>
    <cellStyle name="Warning Text 4 6 4" xfId="18324"/>
    <cellStyle name="Warning Text 4 6 4 2" xfId="18325"/>
    <cellStyle name="Warning Text 4 6 5" xfId="18326"/>
    <cellStyle name="Warning Text 4 6 5 2" xfId="18327"/>
    <cellStyle name="Warning Text 4 6 6" xfId="18328"/>
    <cellStyle name="Warning Text 4 6 6 2" xfId="18329"/>
    <cellStyle name="Warning Text 4 6 7" xfId="18330"/>
    <cellStyle name="Warning Text 4 6 7 2" xfId="18331"/>
    <cellStyle name="Warning Text 4 6 8" xfId="18332"/>
    <cellStyle name="Warning Text 4 6 8 2" xfId="18333"/>
    <cellStyle name="Warning Text 4 6 9" xfId="18334"/>
    <cellStyle name="Warning Text 4 6 9 2" xfId="18335"/>
    <cellStyle name="Warning Text 4 7" xfId="18336"/>
    <cellStyle name="Warning Text 4 7 10" xfId="18337"/>
    <cellStyle name="Warning Text 4 7 10 2" xfId="18338"/>
    <cellStyle name="Warning Text 4 7 11" xfId="18339"/>
    <cellStyle name="Warning Text 4 7 11 2" xfId="18340"/>
    <cellStyle name="Warning Text 4 7 12" xfId="18341"/>
    <cellStyle name="Warning Text 4 7 12 2" xfId="18342"/>
    <cellStyle name="Warning Text 4 7 13" xfId="18343"/>
    <cellStyle name="Warning Text 4 7 14" xfId="18344"/>
    <cellStyle name="Warning Text 4 7 2" xfId="18345"/>
    <cellStyle name="Warning Text 4 7 2 2" xfId="18346"/>
    <cellStyle name="Warning Text 4 7 3" xfId="18347"/>
    <cellStyle name="Warning Text 4 7 3 2" xfId="18348"/>
    <cellStyle name="Warning Text 4 7 4" xfId="18349"/>
    <cellStyle name="Warning Text 4 7 4 2" xfId="18350"/>
    <cellStyle name="Warning Text 4 7 5" xfId="18351"/>
    <cellStyle name="Warning Text 4 7 5 2" xfId="18352"/>
    <cellStyle name="Warning Text 4 7 6" xfId="18353"/>
    <cellStyle name="Warning Text 4 7 6 2" xfId="18354"/>
    <cellStyle name="Warning Text 4 7 7" xfId="18355"/>
    <cellStyle name="Warning Text 4 7 7 2" xfId="18356"/>
    <cellStyle name="Warning Text 4 7 8" xfId="18357"/>
    <cellStyle name="Warning Text 4 7 8 2" xfId="18358"/>
    <cellStyle name="Warning Text 4 7 9" xfId="18359"/>
    <cellStyle name="Warning Text 4 7 9 2" xfId="18360"/>
    <cellStyle name="Warning Text 4 8" xfId="18361"/>
    <cellStyle name="Warning Text 4 8 2" xfId="18362"/>
    <cellStyle name="Warning Text 4 8 3" xfId="18363"/>
    <cellStyle name="Warning Text 4 9" xfId="18364"/>
    <cellStyle name="Warning Text 4 9 2" xfId="18365"/>
    <cellStyle name="Warning Text 4 9 3" xfId="18366"/>
    <cellStyle name="Warning Text 40" xfId="18367"/>
    <cellStyle name="Warning Text 40 2" xfId="18368"/>
    <cellStyle name="Warning Text 41" xfId="18369"/>
    <cellStyle name="Warning Text 42" xfId="18370"/>
    <cellStyle name="Warning Text 43" xfId="18371"/>
    <cellStyle name="Warning Text 44" xfId="18372"/>
    <cellStyle name="Warning Text 45" xfId="18373"/>
    <cellStyle name="Warning Text 46" xfId="18374"/>
    <cellStyle name="Warning Text 47" xfId="18375"/>
    <cellStyle name="Warning Text 48" xfId="18376"/>
    <cellStyle name="Warning Text 49" xfId="18377"/>
    <cellStyle name="Warning Text 5" xfId="18378"/>
    <cellStyle name="Warning Text 5 2" xfId="18379"/>
    <cellStyle name="Warning Text 5 3" xfId="18380"/>
    <cellStyle name="Warning Text 50" xfId="18381"/>
    <cellStyle name="Warning Text 51" xfId="18382"/>
    <cellStyle name="Warning Text 52" xfId="18383"/>
    <cellStyle name="Warning Text 53" xfId="18384"/>
    <cellStyle name="Warning Text 54" xfId="18385"/>
    <cellStyle name="Warning Text 55" xfId="18386"/>
    <cellStyle name="Warning Text 56" xfId="18387"/>
    <cellStyle name="Warning Text 57" xfId="18388"/>
    <cellStyle name="Warning Text 6" xfId="18389"/>
    <cellStyle name="Warning Text 6 2" xfId="18390"/>
    <cellStyle name="Warning Text 6 3" xfId="18391"/>
    <cellStyle name="Warning Text 7" xfId="18392"/>
    <cellStyle name="Warning Text 7 2" xfId="18393"/>
    <cellStyle name="Warning Text 7 3" xfId="18394"/>
    <cellStyle name="Warning Text 8" xfId="18395"/>
    <cellStyle name="Warning Text 8 2" xfId="18396"/>
    <cellStyle name="Warning Text 8 3" xfId="18397"/>
    <cellStyle name="Warning Text 9" xfId="18398"/>
    <cellStyle name="Warning Text 9 2" xfId="18399"/>
    <cellStyle name="Warning Text 9 3" xfId="184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8.42578125" style="46" bestFit="1" customWidth="1"/>
    <col min="2" max="2" width="80" style="46" bestFit="1" customWidth="1"/>
    <col min="3" max="3" width="21" style="46" customWidth="1"/>
    <col min="4" max="16384" width="9.140625" style="46"/>
  </cols>
  <sheetData>
    <row r="1" spans="1:2" s="44" customFormat="1" x14ac:dyDescent="0.25">
      <c r="A1" s="44" t="s">
        <v>846</v>
      </c>
      <c r="B1" s="44" t="s">
        <v>847</v>
      </c>
    </row>
    <row r="2" spans="1:2" x14ac:dyDescent="0.25">
      <c r="A2" s="34" t="s">
        <v>0</v>
      </c>
      <c r="B2" s="45" t="s">
        <v>671</v>
      </c>
    </row>
    <row r="3" spans="1:2" x14ac:dyDescent="0.25">
      <c r="A3" s="34" t="s">
        <v>119</v>
      </c>
      <c r="B3" s="46" t="s">
        <v>698</v>
      </c>
    </row>
    <row r="4" spans="1:2" x14ac:dyDescent="0.25">
      <c r="A4" s="34" t="s">
        <v>120</v>
      </c>
      <c r="B4" s="45" t="s">
        <v>672</v>
      </c>
    </row>
    <row r="5" spans="1:2" x14ac:dyDescent="0.25">
      <c r="A5" s="34" t="s">
        <v>3</v>
      </c>
      <c r="B5" s="45" t="s">
        <v>675</v>
      </c>
    </row>
    <row r="6" spans="1:2" x14ac:dyDescent="0.25">
      <c r="A6" s="34" t="s">
        <v>1</v>
      </c>
      <c r="B6" s="45" t="s">
        <v>673</v>
      </c>
    </row>
    <row r="7" spans="1:2" x14ac:dyDescent="0.25">
      <c r="A7" s="34" t="s">
        <v>2</v>
      </c>
      <c r="B7" s="45" t="s">
        <v>674</v>
      </c>
    </row>
    <row r="8" spans="1:2" x14ac:dyDescent="0.25">
      <c r="A8" s="34" t="s">
        <v>6</v>
      </c>
      <c r="B8" s="45" t="s">
        <v>699</v>
      </c>
    </row>
    <row r="9" spans="1:2" x14ac:dyDescent="0.25">
      <c r="A9" s="34" t="s">
        <v>670</v>
      </c>
      <c r="B9" s="45" t="s">
        <v>700</v>
      </c>
    </row>
    <row r="10" spans="1:2" x14ac:dyDescent="0.25">
      <c r="A10" s="34" t="s">
        <v>27</v>
      </c>
      <c r="B10" s="45" t="s">
        <v>701</v>
      </c>
    </row>
    <row r="11" spans="1:2" x14ac:dyDescent="0.25">
      <c r="A11" s="34" t="s">
        <v>495</v>
      </c>
      <c r="B11" s="45" t="s">
        <v>702</v>
      </c>
    </row>
    <row r="12" spans="1:2" x14ac:dyDescent="0.25">
      <c r="A12" s="34" t="s">
        <v>496</v>
      </c>
      <c r="B12" s="45" t="s">
        <v>703</v>
      </c>
    </row>
    <row r="13" spans="1:2" x14ac:dyDescent="0.25">
      <c r="A13" s="34" t="s">
        <v>196</v>
      </c>
      <c r="B13" s="45" t="s">
        <v>704</v>
      </c>
    </row>
    <row r="14" spans="1:2" x14ac:dyDescent="0.25">
      <c r="A14" s="34" t="s">
        <v>4</v>
      </c>
      <c r="B14" s="45" t="s">
        <v>676</v>
      </c>
    </row>
    <row r="15" spans="1:2" x14ac:dyDescent="0.25">
      <c r="A15" s="34" t="s">
        <v>5</v>
      </c>
      <c r="B15" s="45" t="s">
        <v>677</v>
      </c>
    </row>
    <row r="16" spans="1:2" x14ac:dyDescent="0.25">
      <c r="A16" s="35" t="s">
        <v>189</v>
      </c>
      <c r="B16" s="45" t="s">
        <v>705</v>
      </c>
    </row>
    <row r="17" spans="1:2" x14ac:dyDescent="0.25">
      <c r="A17" s="35" t="s">
        <v>190</v>
      </c>
      <c r="B17" s="45" t="s">
        <v>706</v>
      </c>
    </row>
    <row r="18" spans="1:2" x14ac:dyDescent="0.25">
      <c r="A18" s="34" t="s">
        <v>7</v>
      </c>
      <c r="B18" s="46" t="s">
        <v>678</v>
      </c>
    </row>
    <row r="19" spans="1:2" x14ac:dyDescent="0.25">
      <c r="A19" s="34" t="s">
        <v>8</v>
      </c>
      <c r="B19" s="46" t="s">
        <v>679</v>
      </c>
    </row>
    <row r="20" spans="1:2" x14ac:dyDescent="0.25">
      <c r="A20" s="34" t="s">
        <v>9</v>
      </c>
      <c r="B20" s="46" t="s">
        <v>680</v>
      </c>
    </row>
    <row r="21" spans="1:2" x14ac:dyDescent="0.25">
      <c r="A21" s="34" t="s">
        <v>10</v>
      </c>
      <c r="B21" s="46" t="s">
        <v>852</v>
      </c>
    </row>
    <row r="22" spans="1:2" x14ac:dyDescent="0.25">
      <c r="A22" s="34" t="s">
        <v>11</v>
      </c>
      <c r="B22" s="46" t="s">
        <v>853</v>
      </c>
    </row>
    <row r="23" spans="1:2" x14ac:dyDescent="0.25">
      <c r="A23" s="34" t="s">
        <v>12</v>
      </c>
      <c r="B23" s="46" t="s">
        <v>854</v>
      </c>
    </row>
    <row r="24" spans="1:2" x14ac:dyDescent="0.25">
      <c r="A24" s="34" t="s">
        <v>13</v>
      </c>
      <c r="B24" s="45" t="s">
        <v>728</v>
      </c>
    </row>
    <row r="25" spans="1:2" x14ac:dyDescent="0.25">
      <c r="A25" s="34" t="s">
        <v>597</v>
      </c>
      <c r="B25" s="46" t="s">
        <v>727</v>
      </c>
    </row>
    <row r="26" spans="1:2" x14ac:dyDescent="0.25">
      <c r="A26" s="34" t="s">
        <v>200</v>
      </c>
      <c r="B26" s="45" t="s">
        <v>724</v>
      </c>
    </row>
    <row r="27" spans="1:2" x14ac:dyDescent="0.25">
      <c r="A27" s="34" t="s">
        <v>201</v>
      </c>
      <c r="B27" s="45" t="s">
        <v>725</v>
      </c>
    </row>
    <row r="28" spans="1:2" x14ac:dyDescent="0.25">
      <c r="A28" s="34" t="s">
        <v>202</v>
      </c>
      <c r="B28" s="45" t="s">
        <v>726</v>
      </c>
    </row>
    <row r="29" spans="1:2" x14ac:dyDescent="0.25">
      <c r="A29" s="34" t="s">
        <v>65</v>
      </c>
      <c r="B29" s="46" t="s">
        <v>681</v>
      </c>
    </row>
    <row r="30" spans="1:2" x14ac:dyDescent="0.25">
      <c r="A30" s="34" t="s">
        <v>66</v>
      </c>
      <c r="B30" s="46" t="s">
        <v>796</v>
      </c>
    </row>
    <row r="31" spans="1:2" x14ac:dyDescent="0.25">
      <c r="A31" s="34" t="s">
        <v>67</v>
      </c>
      <c r="B31" s="46" t="s">
        <v>682</v>
      </c>
    </row>
    <row r="32" spans="1:2" x14ac:dyDescent="0.25">
      <c r="A32" s="34" t="s">
        <v>68</v>
      </c>
      <c r="B32" s="46" t="s">
        <v>714</v>
      </c>
    </row>
    <row r="33" spans="1:2" x14ac:dyDescent="0.25">
      <c r="A33" s="34" t="s">
        <v>69</v>
      </c>
      <c r="B33" s="46" t="s">
        <v>715</v>
      </c>
    </row>
    <row r="34" spans="1:2" x14ac:dyDescent="0.25">
      <c r="A34" s="34" t="s">
        <v>70</v>
      </c>
      <c r="B34" s="46" t="s">
        <v>711</v>
      </c>
    </row>
    <row r="35" spans="1:2" x14ac:dyDescent="0.25">
      <c r="A35" s="34" t="s">
        <v>71</v>
      </c>
      <c r="B35" s="46" t="s">
        <v>713</v>
      </c>
    </row>
    <row r="36" spans="1:2" x14ac:dyDescent="0.25">
      <c r="A36" s="34" t="s">
        <v>72</v>
      </c>
      <c r="B36" s="46" t="s">
        <v>712</v>
      </c>
    </row>
    <row r="37" spans="1:2" x14ac:dyDescent="0.25">
      <c r="A37" s="34" t="s">
        <v>73</v>
      </c>
      <c r="B37" s="46" t="s">
        <v>683</v>
      </c>
    </row>
    <row r="38" spans="1:2" x14ac:dyDescent="0.25">
      <c r="A38" s="34" t="s">
        <v>74</v>
      </c>
      <c r="B38" s="46" t="s">
        <v>707</v>
      </c>
    </row>
    <row r="39" spans="1:2" x14ac:dyDescent="0.25">
      <c r="A39" s="34" t="s">
        <v>75</v>
      </c>
      <c r="B39" s="46" t="s">
        <v>684</v>
      </c>
    </row>
    <row r="40" spans="1:2" x14ac:dyDescent="0.25">
      <c r="A40" s="34" t="s">
        <v>76</v>
      </c>
      <c r="B40" s="46" t="s">
        <v>708</v>
      </c>
    </row>
    <row r="41" spans="1:2" x14ac:dyDescent="0.25">
      <c r="A41" s="34" t="s">
        <v>77</v>
      </c>
      <c r="B41" s="46" t="s">
        <v>709</v>
      </c>
    </row>
    <row r="42" spans="1:2" x14ac:dyDescent="0.25">
      <c r="A42" s="34" t="s">
        <v>78</v>
      </c>
      <c r="B42" s="46" t="s">
        <v>710</v>
      </c>
    </row>
    <row r="43" spans="1:2" x14ac:dyDescent="0.25">
      <c r="A43" s="34" t="s">
        <v>79</v>
      </c>
      <c r="B43" s="46" t="s">
        <v>685</v>
      </c>
    </row>
    <row r="44" spans="1:2" x14ac:dyDescent="0.25">
      <c r="A44" s="34" t="s">
        <v>80</v>
      </c>
      <c r="B44" s="46" t="s">
        <v>686</v>
      </c>
    </row>
    <row r="45" spans="1:2" x14ac:dyDescent="0.25">
      <c r="A45" s="34" t="s">
        <v>81</v>
      </c>
      <c r="B45" s="46" t="s">
        <v>687</v>
      </c>
    </row>
    <row r="46" spans="1:2" x14ac:dyDescent="0.25">
      <c r="A46" s="34" t="s">
        <v>14</v>
      </c>
      <c r="B46" s="46" t="s">
        <v>730</v>
      </c>
    </row>
    <row r="47" spans="1:2" x14ac:dyDescent="0.25">
      <c r="A47" s="34" t="s">
        <v>83</v>
      </c>
      <c r="B47" s="46" t="s">
        <v>688</v>
      </c>
    </row>
    <row r="48" spans="1:2" x14ac:dyDescent="0.25">
      <c r="A48" s="34" t="s">
        <v>84</v>
      </c>
      <c r="B48" s="46" t="s">
        <v>689</v>
      </c>
    </row>
    <row r="49" spans="1:2" x14ac:dyDescent="0.25">
      <c r="A49" s="34" t="s">
        <v>85</v>
      </c>
      <c r="B49" s="46" t="s">
        <v>689</v>
      </c>
    </row>
    <row r="50" spans="1:2" x14ac:dyDescent="0.25">
      <c r="A50" s="34" t="s">
        <v>86</v>
      </c>
      <c r="B50" s="46" t="s">
        <v>689</v>
      </c>
    </row>
    <row r="51" spans="1:2" x14ac:dyDescent="0.25">
      <c r="A51" s="34" t="s">
        <v>87</v>
      </c>
      <c r="B51" s="46" t="s">
        <v>689</v>
      </c>
    </row>
    <row r="52" spans="1:2" x14ac:dyDescent="0.25">
      <c r="A52" s="34" t="s">
        <v>70</v>
      </c>
      <c r="B52" s="46" t="s">
        <v>856</v>
      </c>
    </row>
    <row r="53" spans="1:2" x14ac:dyDescent="0.25">
      <c r="A53" s="34" t="s">
        <v>585</v>
      </c>
      <c r="B53" s="46" t="s">
        <v>729</v>
      </c>
    </row>
    <row r="54" spans="1:2" x14ac:dyDescent="0.25">
      <c r="A54" s="34" t="s">
        <v>206</v>
      </c>
      <c r="B54" s="46" t="s">
        <v>690</v>
      </c>
    </row>
    <row r="55" spans="1:2" x14ac:dyDescent="0.25">
      <c r="A55" s="34" t="s">
        <v>586</v>
      </c>
      <c r="B55" s="46" t="s">
        <v>857</v>
      </c>
    </row>
    <row r="56" spans="1:2" x14ac:dyDescent="0.25">
      <c r="A56" s="34" t="s">
        <v>203</v>
      </c>
      <c r="B56" s="46" t="s">
        <v>755</v>
      </c>
    </row>
    <row r="57" spans="1:2" x14ac:dyDescent="0.25">
      <c r="A57" s="34" t="s">
        <v>204</v>
      </c>
      <c r="B57" s="46" t="s">
        <v>756</v>
      </c>
    </row>
    <row r="58" spans="1:2" x14ac:dyDescent="0.25">
      <c r="A58" s="34" t="s">
        <v>205</v>
      </c>
      <c r="B58" s="46" t="s">
        <v>757</v>
      </c>
    </row>
    <row r="59" spans="1:2" x14ac:dyDescent="0.25">
      <c r="A59" s="34" t="s">
        <v>112</v>
      </c>
      <c r="B59" s="46" t="s">
        <v>716</v>
      </c>
    </row>
    <row r="60" spans="1:2" x14ac:dyDescent="0.25">
      <c r="A60" s="34" t="s">
        <v>113</v>
      </c>
      <c r="B60" s="46" t="s">
        <v>717</v>
      </c>
    </row>
    <row r="61" spans="1:2" x14ac:dyDescent="0.25">
      <c r="A61" s="34" t="s">
        <v>114</v>
      </c>
      <c r="B61" s="46" t="s">
        <v>721</v>
      </c>
    </row>
    <row r="62" spans="1:2" x14ac:dyDescent="0.25">
      <c r="A62" s="34" t="s">
        <v>115</v>
      </c>
      <c r="B62" s="46" t="s">
        <v>718</v>
      </c>
    </row>
    <row r="63" spans="1:2" x14ac:dyDescent="0.25">
      <c r="A63" s="34" t="s">
        <v>116</v>
      </c>
      <c r="B63" s="46" t="s">
        <v>719</v>
      </c>
    </row>
    <row r="64" spans="1:2" x14ac:dyDescent="0.25">
      <c r="A64" s="34" t="s">
        <v>117</v>
      </c>
      <c r="B64" s="46" t="s">
        <v>720</v>
      </c>
    </row>
    <row r="65" spans="1:2" x14ac:dyDescent="0.25">
      <c r="A65" s="34" t="s">
        <v>15</v>
      </c>
      <c r="B65" s="46" t="s">
        <v>691</v>
      </c>
    </row>
    <row r="66" spans="1:2" x14ac:dyDescent="0.25">
      <c r="A66" s="34" t="s">
        <v>16</v>
      </c>
      <c r="B66" s="46" t="s">
        <v>692</v>
      </c>
    </row>
    <row r="67" spans="1:2" x14ac:dyDescent="0.25">
      <c r="A67" s="34" t="s">
        <v>17</v>
      </c>
      <c r="B67" s="46" t="s">
        <v>693</v>
      </c>
    </row>
    <row r="68" spans="1:2" x14ac:dyDescent="0.25">
      <c r="A68" s="34" t="s">
        <v>197</v>
      </c>
      <c r="B68" s="46" t="s">
        <v>723</v>
      </c>
    </row>
    <row r="69" spans="1:2" x14ac:dyDescent="0.25">
      <c r="A69" s="34" t="s">
        <v>18</v>
      </c>
      <c r="B69" s="46" t="s">
        <v>694</v>
      </c>
    </row>
    <row r="70" spans="1:2" x14ac:dyDescent="0.25">
      <c r="A70" s="34" t="s">
        <v>19</v>
      </c>
      <c r="B70" s="46" t="s">
        <v>695</v>
      </c>
    </row>
    <row r="71" spans="1:2" x14ac:dyDescent="0.25">
      <c r="A71" s="34" t="s">
        <v>20</v>
      </c>
      <c r="B71" s="46" t="s">
        <v>696</v>
      </c>
    </row>
    <row r="72" spans="1:2" x14ac:dyDescent="0.25">
      <c r="A72" s="34" t="s">
        <v>42</v>
      </c>
      <c r="B72" s="46" t="s">
        <v>722</v>
      </c>
    </row>
    <row r="73" spans="1:2" x14ac:dyDescent="0.25">
      <c r="A73" s="34" t="s">
        <v>30</v>
      </c>
      <c r="B73" s="46" t="s">
        <v>731</v>
      </c>
    </row>
    <row r="74" spans="1:2" x14ac:dyDescent="0.25">
      <c r="A74" s="34" t="s">
        <v>31</v>
      </c>
      <c r="B74" s="46" t="s">
        <v>732</v>
      </c>
    </row>
    <row r="75" spans="1:2" x14ac:dyDescent="0.25">
      <c r="A75" s="34" t="s">
        <v>32</v>
      </c>
      <c r="B75" s="46" t="s">
        <v>733</v>
      </c>
    </row>
    <row r="76" spans="1:2" x14ac:dyDescent="0.25">
      <c r="A76" s="34" t="s">
        <v>33</v>
      </c>
      <c r="B76" s="46" t="s">
        <v>734</v>
      </c>
    </row>
    <row r="77" spans="1:2" x14ac:dyDescent="0.25">
      <c r="A77" s="34" t="s">
        <v>34</v>
      </c>
      <c r="B77" s="46" t="s">
        <v>735</v>
      </c>
    </row>
    <row r="78" spans="1:2" x14ac:dyDescent="0.25">
      <c r="A78" s="34" t="s">
        <v>35</v>
      </c>
      <c r="B78" s="46" t="s">
        <v>736</v>
      </c>
    </row>
    <row r="79" spans="1:2" x14ac:dyDescent="0.25">
      <c r="A79" s="34" t="s">
        <v>36</v>
      </c>
      <c r="B79" s="46" t="s">
        <v>737</v>
      </c>
    </row>
    <row r="80" spans="1:2" x14ac:dyDescent="0.25">
      <c r="A80" s="34" t="s">
        <v>37</v>
      </c>
      <c r="B80" s="46" t="s">
        <v>738</v>
      </c>
    </row>
    <row r="81" spans="1:2" x14ac:dyDescent="0.25">
      <c r="A81" s="34" t="s">
        <v>38</v>
      </c>
      <c r="B81" s="46" t="s">
        <v>739</v>
      </c>
    </row>
    <row r="82" spans="1:2" x14ac:dyDescent="0.25">
      <c r="A82" s="34" t="s">
        <v>39</v>
      </c>
      <c r="B82" s="46" t="s">
        <v>740</v>
      </c>
    </row>
    <row r="83" spans="1:2" x14ac:dyDescent="0.25">
      <c r="A83" s="34" t="s">
        <v>40</v>
      </c>
      <c r="B83" s="46" t="s">
        <v>741</v>
      </c>
    </row>
    <row r="84" spans="1:2" x14ac:dyDescent="0.25">
      <c r="A84" s="34" t="s">
        <v>41</v>
      </c>
      <c r="B84" s="46" t="s">
        <v>742</v>
      </c>
    </row>
    <row r="85" spans="1:2" x14ac:dyDescent="0.25">
      <c r="A85" s="34" t="s">
        <v>118</v>
      </c>
      <c r="B85" s="46" t="s">
        <v>743</v>
      </c>
    </row>
    <row r="86" spans="1:2" x14ac:dyDescent="0.25">
      <c r="A86" s="34" t="s">
        <v>598</v>
      </c>
      <c r="B86" s="46" t="s">
        <v>744</v>
      </c>
    </row>
    <row r="87" spans="1:2" x14ac:dyDescent="0.25">
      <c r="A87" s="34" t="s">
        <v>599</v>
      </c>
      <c r="B87" s="46" t="s">
        <v>745</v>
      </c>
    </row>
    <row r="88" spans="1:2" x14ac:dyDescent="0.25">
      <c r="A88" s="34" t="s">
        <v>600</v>
      </c>
      <c r="B88" s="46" t="s">
        <v>746</v>
      </c>
    </row>
    <row r="89" spans="1:2" x14ac:dyDescent="0.25">
      <c r="A89" s="34" t="s">
        <v>601</v>
      </c>
      <c r="B89" s="46" t="s">
        <v>747</v>
      </c>
    </row>
    <row r="90" spans="1:2" x14ac:dyDescent="0.25">
      <c r="A90" s="34" t="s">
        <v>646</v>
      </c>
      <c r="B90" s="46" t="s">
        <v>855</v>
      </c>
    </row>
    <row r="91" spans="1:2" x14ac:dyDescent="0.25">
      <c r="A91" s="34" t="s">
        <v>667</v>
      </c>
      <c r="B91" s="46" t="s">
        <v>748</v>
      </c>
    </row>
    <row r="92" spans="1:2" x14ac:dyDescent="0.25">
      <c r="A92" s="34" t="s">
        <v>602</v>
      </c>
      <c r="B92" s="46" t="s">
        <v>749</v>
      </c>
    </row>
    <row r="93" spans="1:2" x14ac:dyDescent="0.25">
      <c r="A93" s="34" t="s">
        <v>668</v>
      </c>
      <c r="B93" s="46" t="s">
        <v>749</v>
      </c>
    </row>
    <row r="94" spans="1:2" x14ac:dyDescent="0.25">
      <c r="A94" s="34" t="s">
        <v>603</v>
      </c>
      <c r="B94" s="46" t="s">
        <v>748</v>
      </c>
    </row>
    <row r="95" spans="1:2" x14ac:dyDescent="0.25">
      <c r="A95" s="34" t="s">
        <v>612</v>
      </c>
      <c r="B95" s="46" t="s">
        <v>750</v>
      </c>
    </row>
    <row r="96" spans="1:2" x14ac:dyDescent="0.25">
      <c r="A96" s="34" t="s">
        <v>604</v>
      </c>
      <c r="B96" s="46" t="s">
        <v>751</v>
      </c>
    </row>
    <row r="97" spans="1:2" x14ac:dyDescent="0.25">
      <c r="A97" s="34" t="s">
        <v>605</v>
      </c>
      <c r="B97" s="46" t="s">
        <v>752</v>
      </c>
    </row>
    <row r="98" spans="1:2" x14ac:dyDescent="0.25">
      <c r="A98" s="34" t="s">
        <v>606</v>
      </c>
      <c r="B98" s="46" t="s">
        <v>753</v>
      </c>
    </row>
    <row r="99" spans="1:2" x14ac:dyDescent="0.25">
      <c r="A99" s="34" t="s">
        <v>607</v>
      </c>
      <c r="B99" s="46" t="s">
        <v>754</v>
      </c>
    </row>
    <row r="100" spans="1:2" x14ac:dyDescent="0.25">
      <c r="A100" s="34" t="s">
        <v>608</v>
      </c>
      <c r="B100" s="46" t="s">
        <v>748</v>
      </c>
    </row>
    <row r="101" spans="1:2" x14ac:dyDescent="0.25">
      <c r="A101" s="34" t="s">
        <v>609</v>
      </c>
      <c r="B101" s="46" t="s">
        <v>748</v>
      </c>
    </row>
    <row r="102" spans="1:2" x14ac:dyDescent="0.25">
      <c r="A102" s="34" t="s">
        <v>610</v>
      </c>
      <c r="B102" s="46" t="s">
        <v>748</v>
      </c>
    </row>
    <row r="103" spans="1:2" x14ac:dyDescent="0.25">
      <c r="A103" s="34" t="s">
        <v>611</v>
      </c>
      <c r="B103" s="46" t="s">
        <v>748</v>
      </c>
    </row>
    <row r="104" spans="1:2" x14ac:dyDescent="0.25">
      <c r="A104" s="34" t="s">
        <v>577</v>
      </c>
      <c r="B104" s="46" t="s">
        <v>759</v>
      </c>
    </row>
    <row r="105" spans="1:2" x14ac:dyDescent="0.25">
      <c r="A105" s="34" t="s">
        <v>578</v>
      </c>
      <c r="B105" s="46" t="s">
        <v>758</v>
      </c>
    </row>
    <row r="106" spans="1:2" x14ac:dyDescent="0.25">
      <c r="A106" s="34" t="s">
        <v>579</v>
      </c>
      <c r="B106" s="46" t="s">
        <v>759</v>
      </c>
    </row>
    <row r="107" spans="1:2" x14ac:dyDescent="0.25">
      <c r="A107" s="34" t="s">
        <v>580</v>
      </c>
      <c r="B107" s="46" t="s">
        <v>758</v>
      </c>
    </row>
    <row r="108" spans="1:2" x14ac:dyDescent="0.25">
      <c r="A108" s="34" t="s">
        <v>581</v>
      </c>
      <c r="B108" s="46" t="s">
        <v>759</v>
      </c>
    </row>
    <row r="109" spans="1:2" x14ac:dyDescent="0.25">
      <c r="A109" s="34" t="s">
        <v>582</v>
      </c>
      <c r="B109" s="46" t="s">
        <v>758</v>
      </c>
    </row>
    <row r="110" spans="1:2" x14ac:dyDescent="0.25">
      <c r="A110" s="34" t="s">
        <v>139</v>
      </c>
      <c r="B110" s="46" t="s">
        <v>760</v>
      </c>
    </row>
    <row r="111" spans="1:2" x14ac:dyDescent="0.25">
      <c r="A111" s="34" t="s">
        <v>140</v>
      </c>
      <c r="B111" s="46" t="s">
        <v>760</v>
      </c>
    </row>
    <row r="112" spans="1:2" x14ac:dyDescent="0.25">
      <c r="A112" s="34" t="s">
        <v>168</v>
      </c>
      <c r="B112" s="46" t="s">
        <v>760</v>
      </c>
    </row>
    <row r="113" spans="1:2" x14ac:dyDescent="0.25">
      <c r="A113" s="34" t="s">
        <v>225</v>
      </c>
      <c r="B113" s="46" t="s">
        <v>761</v>
      </c>
    </row>
    <row r="114" spans="1:2" x14ac:dyDescent="0.25">
      <c r="A114" s="34" t="s">
        <v>226</v>
      </c>
      <c r="B114" s="46" t="s">
        <v>762</v>
      </c>
    </row>
    <row r="115" spans="1:2" x14ac:dyDescent="0.25">
      <c r="A115" s="34" t="s">
        <v>166</v>
      </c>
      <c r="B115" s="46" t="s">
        <v>761</v>
      </c>
    </row>
    <row r="116" spans="1:2" x14ac:dyDescent="0.25">
      <c r="A116" s="34" t="s">
        <v>167</v>
      </c>
      <c r="B116" s="46" t="s">
        <v>762</v>
      </c>
    </row>
    <row r="117" spans="1:2" x14ac:dyDescent="0.25">
      <c r="A117" s="34" t="s">
        <v>165</v>
      </c>
      <c r="B117" s="46" t="s">
        <v>761</v>
      </c>
    </row>
    <row r="118" spans="1:2" x14ac:dyDescent="0.25">
      <c r="A118" s="34" t="s">
        <v>164</v>
      </c>
      <c r="B118" s="46" t="s">
        <v>762</v>
      </c>
    </row>
    <row r="119" spans="1:2" x14ac:dyDescent="0.25">
      <c r="A119" s="34" t="s">
        <v>254</v>
      </c>
      <c r="B119" s="46" t="s">
        <v>761</v>
      </c>
    </row>
    <row r="120" spans="1:2" x14ac:dyDescent="0.25">
      <c r="A120" s="34" t="s">
        <v>255</v>
      </c>
      <c r="B120" s="46" t="s">
        <v>762</v>
      </c>
    </row>
    <row r="121" spans="1:2" x14ac:dyDescent="0.25">
      <c r="A121" s="34" t="s">
        <v>163</v>
      </c>
      <c r="B121" s="46" t="s">
        <v>761</v>
      </c>
    </row>
    <row r="122" spans="1:2" x14ac:dyDescent="0.25">
      <c r="A122" s="34" t="s">
        <v>162</v>
      </c>
      <c r="B122" s="46" t="s">
        <v>762</v>
      </c>
    </row>
    <row r="123" spans="1:2" x14ac:dyDescent="0.25">
      <c r="A123" s="34" t="s">
        <v>405</v>
      </c>
      <c r="B123" s="46" t="s">
        <v>761</v>
      </c>
    </row>
    <row r="124" spans="1:2" x14ac:dyDescent="0.25">
      <c r="A124" s="34" t="s">
        <v>404</v>
      </c>
      <c r="B124" s="46" t="s">
        <v>762</v>
      </c>
    </row>
    <row r="125" spans="1:2" x14ac:dyDescent="0.25">
      <c r="A125" s="34" t="s">
        <v>406</v>
      </c>
      <c r="B125" s="46" t="s">
        <v>761</v>
      </c>
    </row>
    <row r="126" spans="1:2" x14ac:dyDescent="0.25">
      <c r="A126" s="34" t="s">
        <v>407</v>
      </c>
      <c r="B126" s="46" t="s">
        <v>762</v>
      </c>
    </row>
    <row r="127" spans="1:2" x14ac:dyDescent="0.25">
      <c r="A127" s="34" t="s">
        <v>408</v>
      </c>
      <c r="B127" s="46" t="s">
        <v>761</v>
      </c>
    </row>
    <row r="128" spans="1:2" x14ac:dyDescent="0.25">
      <c r="A128" s="34" t="s">
        <v>409</v>
      </c>
      <c r="B128" s="46" t="s">
        <v>762</v>
      </c>
    </row>
    <row r="129" spans="1:2" x14ac:dyDescent="0.25">
      <c r="A129" s="34" t="s">
        <v>414</v>
      </c>
      <c r="B129" s="46" t="s">
        <v>761</v>
      </c>
    </row>
    <row r="130" spans="1:2" x14ac:dyDescent="0.25">
      <c r="A130" s="34" t="s">
        <v>415</v>
      </c>
      <c r="B130" s="46" t="s">
        <v>762</v>
      </c>
    </row>
    <row r="131" spans="1:2" x14ac:dyDescent="0.25">
      <c r="A131" s="34" t="s">
        <v>526</v>
      </c>
      <c r="B131" s="46" t="s">
        <v>761</v>
      </c>
    </row>
    <row r="132" spans="1:2" x14ac:dyDescent="0.25">
      <c r="A132" s="34" t="s">
        <v>527</v>
      </c>
      <c r="B132" s="46" t="s">
        <v>762</v>
      </c>
    </row>
    <row r="133" spans="1:2" x14ac:dyDescent="0.25">
      <c r="A133" s="34" t="s">
        <v>159</v>
      </c>
      <c r="B133" s="46" t="s">
        <v>763</v>
      </c>
    </row>
    <row r="134" spans="1:2" x14ac:dyDescent="0.25">
      <c r="A134" s="34" t="s">
        <v>171</v>
      </c>
      <c r="B134" s="46" t="s">
        <v>763</v>
      </c>
    </row>
    <row r="135" spans="1:2" x14ac:dyDescent="0.25">
      <c r="A135" s="34" t="s">
        <v>170</v>
      </c>
      <c r="B135" s="46" t="s">
        <v>763</v>
      </c>
    </row>
    <row r="136" spans="1:2" x14ac:dyDescent="0.25">
      <c r="A136" s="34" t="s">
        <v>172</v>
      </c>
      <c r="B136" s="46" t="s">
        <v>763</v>
      </c>
    </row>
    <row r="137" spans="1:2" x14ac:dyDescent="0.25">
      <c r="A137" s="34" t="s">
        <v>173</v>
      </c>
      <c r="B137" s="46" t="s">
        <v>763</v>
      </c>
    </row>
    <row r="138" spans="1:2" x14ac:dyDescent="0.25">
      <c r="A138" s="34" t="s">
        <v>176</v>
      </c>
      <c r="B138" s="46" t="s">
        <v>763</v>
      </c>
    </row>
    <row r="139" spans="1:2" x14ac:dyDescent="0.25">
      <c r="A139" s="34" t="s">
        <v>161</v>
      </c>
      <c r="B139" s="46" t="s">
        <v>764</v>
      </c>
    </row>
    <row r="140" spans="1:2" x14ac:dyDescent="0.25">
      <c r="A140" s="34" t="s">
        <v>230</v>
      </c>
      <c r="B140" s="46" t="s">
        <v>764</v>
      </c>
    </row>
    <row r="141" spans="1:2" x14ac:dyDescent="0.25">
      <c r="A141" s="34" t="s">
        <v>253</v>
      </c>
      <c r="B141" s="46" t="s">
        <v>764</v>
      </c>
    </row>
    <row r="142" spans="1:2" x14ac:dyDescent="0.25">
      <c r="A142" s="34" t="s">
        <v>160</v>
      </c>
      <c r="B142" s="46" t="s">
        <v>764</v>
      </c>
    </row>
    <row r="143" spans="1:2" x14ac:dyDescent="0.25">
      <c r="A143" s="34" t="s">
        <v>403</v>
      </c>
      <c r="B143" s="46" t="s">
        <v>764</v>
      </c>
    </row>
    <row r="144" spans="1:2" x14ac:dyDescent="0.25">
      <c r="A144" s="34" t="s">
        <v>410</v>
      </c>
      <c r="B144" s="46" t="s">
        <v>764</v>
      </c>
    </row>
    <row r="145" spans="1:2" x14ac:dyDescent="0.25">
      <c r="A145" s="34" t="s">
        <v>411</v>
      </c>
      <c r="B145" s="46" t="s">
        <v>764</v>
      </c>
    </row>
    <row r="146" spans="1:2" x14ac:dyDescent="0.25">
      <c r="A146" s="34" t="s">
        <v>413</v>
      </c>
      <c r="B146" s="46" t="s">
        <v>764</v>
      </c>
    </row>
    <row r="147" spans="1:2" x14ac:dyDescent="0.25">
      <c r="A147" s="34" t="s">
        <v>528</v>
      </c>
      <c r="B147" s="46" t="s">
        <v>764</v>
      </c>
    </row>
    <row r="148" spans="1:2" x14ac:dyDescent="0.25">
      <c r="A148" s="34" t="s">
        <v>192</v>
      </c>
      <c r="B148" s="46" t="s">
        <v>765</v>
      </c>
    </row>
    <row r="149" spans="1:2" x14ac:dyDescent="0.25">
      <c r="A149" s="34" t="s">
        <v>463</v>
      </c>
      <c r="B149" s="46" t="s">
        <v>765</v>
      </c>
    </row>
    <row r="150" spans="1:2" x14ac:dyDescent="0.25">
      <c r="A150" s="34" t="s">
        <v>464</v>
      </c>
      <c r="B150" s="46" t="s">
        <v>765</v>
      </c>
    </row>
    <row r="151" spans="1:2" x14ac:dyDescent="0.25">
      <c r="A151" s="34" t="s">
        <v>193</v>
      </c>
      <c r="B151" s="46" t="s">
        <v>765</v>
      </c>
    </row>
    <row r="152" spans="1:2" x14ac:dyDescent="0.25">
      <c r="A152" s="34" t="s">
        <v>497</v>
      </c>
      <c r="B152" s="46" t="s">
        <v>765</v>
      </c>
    </row>
    <row r="153" spans="1:2" x14ac:dyDescent="0.25">
      <c r="A153" s="34" t="s">
        <v>498</v>
      </c>
      <c r="B153" s="46" t="s">
        <v>765</v>
      </c>
    </row>
    <row r="154" spans="1:2" x14ac:dyDescent="0.25">
      <c r="A154" s="34" t="s">
        <v>194</v>
      </c>
      <c r="B154" s="46" t="s">
        <v>765</v>
      </c>
    </row>
    <row r="155" spans="1:2" x14ac:dyDescent="0.25">
      <c r="A155" s="34" t="s">
        <v>499</v>
      </c>
      <c r="B155" s="46" t="s">
        <v>765</v>
      </c>
    </row>
    <row r="156" spans="1:2" x14ac:dyDescent="0.25">
      <c r="A156" s="34" t="s">
        <v>195</v>
      </c>
      <c r="B156" s="46" t="s">
        <v>765</v>
      </c>
    </row>
    <row r="157" spans="1:2" x14ac:dyDescent="0.25">
      <c r="A157" s="34" t="s">
        <v>169</v>
      </c>
      <c r="B157" s="46" t="s">
        <v>766</v>
      </c>
    </row>
    <row r="158" spans="1:2" x14ac:dyDescent="0.25">
      <c r="A158" s="34" t="s">
        <v>260</v>
      </c>
      <c r="B158" s="46" t="s">
        <v>766</v>
      </c>
    </row>
    <row r="159" spans="1:2" x14ac:dyDescent="0.25">
      <c r="A159" s="34" t="s">
        <v>272</v>
      </c>
      <c r="B159" s="46" t="s">
        <v>766</v>
      </c>
    </row>
    <row r="160" spans="1:2" x14ac:dyDescent="0.25">
      <c r="A160" s="34" t="s">
        <v>271</v>
      </c>
      <c r="B160" s="46" t="s">
        <v>766</v>
      </c>
    </row>
    <row r="161" spans="1:2" x14ac:dyDescent="0.25">
      <c r="A161" s="34" t="s">
        <v>412</v>
      </c>
      <c r="B161" s="46" t="s">
        <v>766</v>
      </c>
    </row>
    <row r="162" spans="1:2" x14ac:dyDescent="0.25">
      <c r="A162" s="34" t="s">
        <v>416</v>
      </c>
      <c r="B162" s="46" t="s">
        <v>766</v>
      </c>
    </row>
    <row r="163" spans="1:2" x14ac:dyDescent="0.25">
      <c r="A163" s="34" t="s">
        <v>174</v>
      </c>
      <c r="B163" s="46" t="s">
        <v>766</v>
      </c>
    </row>
    <row r="164" spans="1:2" x14ac:dyDescent="0.25">
      <c r="A164" s="34" t="s">
        <v>576</v>
      </c>
      <c r="B164" s="46" t="s">
        <v>766</v>
      </c>
    </row>
    <row r="165" spans="1:2" x14ac:dyDescent="0.25">
      <c r="A165" s="34" t="s">
        <v>175</v>
      </c>
      <c r="B165" s="46" t="s">
        <v>766</v>
      </c>
    </row>
    <row r="166" spans="1:2" x14ac:dyDescent="0.25">
      <c r="A166" s="34" t="s">
        <v>562</v>
      </c>
      <c r="B166" s="46" t="s">
        <v>767</v>
      </c>
    </row>
    <row r="167" spans="1:2" x14ac:dyDescent="0.25">
      <c r="A167" s="34" t="s">
        <v>565</v>
      </c>
      <c r="B167" s="46" t="s">
        <v>768</v>
      </c>
    </row>
    <row r="168" spans="1:2" x14ac:dyDescent="0.25">
      <c r="A168" s="34" t="s">
        <v>29</v>
      </c>
      <c r="B168" s="46" t="s">
        <v>769</v>
      </c>
    </row>
    <row r="169" spans="1:2" x14ac:dyDescent="0.25">
      <c r="A169" s="34" t="s">
        <v>575</v>
      </c>
      <c r="B169" s="46" t="s">
        <v>770</v>
      </c>
    </row>
    <row r="170" spans="1:2" x14ac:dyDescent="0.25">
      <c r="A170" s="34" t="s">
        <v>564</v>
      </c>
      <c r="B170" s="46" t="s">
        <v>771</v>
      </c>
    </row>
    <row r="171" spans="1:2" x14ac:dyDescent="0.25">
      <c r="A171" s="34" t="s">
        <v>563</v>
      </c>
      <c r="B171" s="46" t="s">
        <v>772</v>
      </c>
    </row>
    <row r="172" spans="1:2" x14ac:dyDescent="0.25">
      <c r="A172" s="34" t="s">
        <v>574</v>
      </c>
      <c r="B172" s="46" t="s">
        <v>774</v>
      </c>
    </row>
    <row r="173" spans="1:2" x14ac:dyDescent="0.25">
      <c r="A173" s="34" t="s">
        <v>583</v>
      </c>
      <c r="B173" s="46" t="s">
        <v>773</v>
      </c>
    </row>
    <row r="174" spans="1:2" x14ac:dyDescent="0.25">
      <c r="A174" s="34" t="s">
        <v>584</v>
      </c>
      <c r="B174" s="46" t="s">
        <v>775</v>
      </c>
    </row>
    <row r="175" spans="1:2" x14ac:dyDescent="0.25">
      <c r="A175" s="34" t="s">
        <v>573</v>
      </c>
      <c r="B175" s="46" t="s">
        <v>776</v>
      </c>
    </row>
    <row r="176" spans="1:2" x14ac:dyDescent="0.25">
      <c r="A176" s="34" t="s">
        <v>561</v>
      </c>
      <c r="B176" s="46" t="s">
        <v>778</v>
      </c>
    </row>
    <row r="177" spans="1:2" x14ac:dyDescent="0.25">
      <c r="A177" s="34" t="s">
        <v>568</v>
      </c>
      <c r="B177" s="46" t="s">
        <v>777</v>
      </c>
    </row>
    <row r="178" spans="1:2" x14ac:dyDescent="0.25">
      <c r="A178" s="34" t="s">
        <v>569</v>
      </c>
      <c r="B178" s="46" t="s">
        <v>779</v>
      </c>
    </row>
    <row r="179" spans="1:2" x14ac:dyDescent="0.25">
      <c r="A179" s="34" t="s">
        <v>567</v>
      </c>
      <c r="B179" s="46" t="s">
        <v>780</v>
      </c>
    </row>
    <row r="180" spans="1:2" x14ac:dyDescent="0.25">
      <c r="A180" s="34" t="s">
        <v>570</v>
      </c>
      <c r="B180" s="46" t="s">
        <v>781</v>
      </c>
    </row>
    <row r="181" spans="1:2" x14ac:dyDescent="0.25">
      <c r="A181" s="34" t="s">
        <v>566</v>
      </c>
      <c r="B181" s="46" t="s">
        <v>782</v>
      </c>
    </row>
    <row r="182" spans="1:2" x14ac:dyDescent="0.25">
      <c r="A182" s="34" t="s">
        <v>571</v>
      </c>
      <c r="B182" s="46" t="s">
        <v>783</v>
      </c>
    </row>
    <row r="183" spans="1:2" x14ac:dyDescent="0.25">
      <c r="A183" s="34" t="s">
        <v>177</v>
      </c>
      <c r="B183" s="46" t="s">
        <v>784</v>
      </c>
    </row>
    <row r="184" spans="1:2" x14ac:dyDescent="0.25">
      <c r="A184" s="34" t="s">
        <v>572</v>
      </c>
      <c r="B184" s="46" t="s">
        <v>785</v>
      </c>
    </row>
    <row r="185" spans="1:2" x14ac:dyDescent="0.25">
      <c r="A185" s="34" t="s">
        <v>178</v>
      </c>
      <c r="B185" s="46" t="s">
        <v>786</v>
      </c>
    </row>
    <row r="186" spans="1:2" x14ac:dyDescent="0.25">
      <c r="A186" s="34" t="s">
        <v>179</v>
      </c>
      <c r="B186" s="46" t="s">
        <v>787</v>
      </c>
    </row>
    <row r="187" spans="1:2" x14ac:dyDescent="0.25">
      <c r="A187" s="34" t="s">
        <v>180</v>
      </c>
      <c r="B187" s="46" t="s">
        <v>788</v>
      </c>
    </row>
    <row r="188" spans="1:2" x14ac:dyDescent="0.25">
      <c r="A188" s="34" t="s">
        <v>587</v>
      </c>
      <c r="B188" s="46" t="s">
        <v>789</v>
      </c>
    </row>
    <row r="189" spans="1:2" x14ac:dyDescent="0.25">
      <c r="A189" s="34" t="s">
        <v>588</v>
      </c>
      <c r="B189" s="46" t="s">
        <v>790</v>
      </c>
    </row>
    <row r="190" spans="1:2" x14ac:dyDescent="0.25">
      <c r="A190" s="34" t="s">
        <v>589</v>
      </c>
      <c r="B190" s="46" t="s">
        <v>791</v>
      </c>
    </row>
    <row r="191" spans="1:2" x14ac:dyDescent="0.25">
      <c r="A191" s="34" t="s">
        <v>590</v>
      </c>
      <c r="B191" s="46" t="s">
        <v>792</v>
      </c>
    </row>
    <row r="192" spans="1:2" x14ac:dyDescent="0.25">
      <c r="A192" s="34" t="s">
        <v>591</v>
      </c>
      <c r="B192" s="46" t="s">
        <v>793</v>
      </c>
    </row>
    <row r="193" spans="1:2" x14ac:dyDescent="0.25">
      <c r="A193" s="34" t="s">
        <v>592</v>
      </c>
      <c r="B193" s="46" t="s">
        <v>794</v>
      </c>
    </row>
    <row r="194" spans="1:2" x14ac:dyDescent="0.25">
      <c r="A194" s="34" t="s">
        <v>659</v>
      </c>
      <c r="B194" s="46" t="s">
        <v>795</v>
      </c>
    </row>
    <row r="195" spans="1:2" x14ac:dyDescent="0.25">
      <c r="A195" s="34" t="s">
        <v>660</v>
      </c>
      <c r="B195" s="46" t="s">
        <v>802</v>
      </c>
    </row>
    <row r="196" spans="1:2" x14ac:dyDescent="0.25">
      <c r="A196" s="34" t="s">
        <v>661</v>
      </c>
      <c r="B196" s="46" t="s">
        <v>804</v>
      </c>
    </row>
    <row r="197" spans="1:2" x14ac:dyDescent="0.25">
      <c r="A197" s="34" t="s">
        <v>662</v>
      </c>
      <c r="B197" s="46" t="s">
        <v>803</v>
      </c>
    </row>
    <row r="198" spans="1:2" x14ac:dyDescent="0.25">
      <c r="A198" s="34" t="s">
        <v>593</v>
      </c>
      <c r="B198" s="46" t="s">
        <v>805</v>
      </c>
    </row>
    <row r="199" spans="1:2" x14ac:dyDescent="0.25">
      <c r="A199" s="34" t="s">
        <v>594</v>
      </c>
      <c r="B199" s="46" t="s">
        <v>859</v>
      </c>
    </row>
    <row r="200" spans="1:2" x14ac:dyDescent="0.25">
      <c r="A200" s="34" t="s">
        <v>595</v>
      </c>
      <c r="B200" s="46" t="s">
        <v>858</v>
      </c>
    </row>
    <row r="201" spans="1:2" x14ac:dyDescent="0.25">
      <c r="A201" s="34" t="s">
        <v>645</v>
      </c>
      <c r="B201" s="46" t="s">
        <v>645</v>
      </c>
    </row>
    <row r="202" spans="1:2" x14ac:dyDescent="0.25">
      <c r="A202" s="34" t="s">
        <v>182</v>
      </c>
      <c r="B202" s="46" t="s">
        <v>860</v>
      </c>
    </row>
    <row r="203" spans="1:2" x14ac:dyDescent="0.25">
      <c r="A203" s="34" t="s">
        <v>181</v>
      </c>
      <c r="B203" s="46" t="s">
        <v>807</v>
      </c>
    </row>
    <row r="204" spans="1:2" x14ac:dyDescent="0.25">
      <c r="A204" s="34" t="s">
        <v>596</v>
      </c>
      <c r="B204" s="46" t="s">
        <v>806</v>
      </c>
    </row>
    <row r="205" spans="1:2" x14ac:dyDescent="0.25">
      <c r="A205" s="34" t="s">
        <v>21</v>
      </c>
      <c r="B205" s="46" t="s">
        <v>808</v>
      </c>
    </row>
    <row r="206" spans="1:2" x14ac:dyDescent="0.25">
      <c r="A206" s="34" t="s">
        <v>184</v>
      </c>
      <c r="B206" s="46" t="s">
        <v>809</v>
      </c>
    </row>
    <row r="207" spans="1:2" x14ac:dyDescent="0.25">
      <c r="A207" s="34" t="s">
        <v>22</v>
      </c>
      <c r="B207" s="46" t="s">
        <v>810</v>
      </c>
    </row>
    <row r="208" spans="1:2" x14ac:dyDescent="0.25">
      <c r="A208" s="34" t="s">
        <v>23</v>
      </c>
      <c r="B208" s="46" t="s">
        <v>779</v>
      </c>
    </row>
    <row r="209" spans="1:2" x14ac:dyDescent="0.25">
      <c r="A209" s="34" t="s">
        <v>183</v>
      </c>
      <c r="B209" s="46" t="s">
        <v>811</v>
      </c>
    </row>
    <row r="210" spans="1:2" x14ac:dyDescent="0.25">
      <c r="A210" s="34" t="s">
        <v>187</v>
      </c>
      <c r="B210" s="46" t="s">
        <v>812</v>
      </c>
    </row>
    <row r="211" spans="1:2" x14ac:dyDescent="0.25">
      <c r="A211" s="34" t="s">
        <v>186</v>
      </c>
      <c r="B211" s="46" t="s">
        <v>813</v>
      </c>
    </row>
    <row r="212" spans="1:2" x14ac:dyDescent="0.25">
      <c r="A212" s="34" t="s">
        <v>28</v>
      </c>
      <c r="B212" s="46" t="s">
        <v>814</v>
      </c>
    </row>
    <row r="213" spans="1:2" x14ac:dyDescent="0.25">
      <c r="A213" s="34" t="s">
        <v>191</v>
      </c>
      <c r="B213" s="46" t="s">
        <v>815</v>
      </c>
    </row>
    <row r="214" spans="1:2" x14ac:dyDescent="0.25">
      <c r="A214" s="34" t="s">
        <v>188</v>
      </c>
      <c r="B214" s="46" t="s">
        <v>816</v>
      </c>
    </row>
    <row r="215" spans="1:2" x14ac:dyDescent="0.25">
      <c r="A215" s="34" t="s">
        <v>24</v>
      </c>
      <c r="B215" s="46" t="s">
        <v>818</v>
      </c>
    </row>
    <row r="216" spans="1:2" x14ac:dyDescent="0.25">
      <c r="A216" s="34" t="s">
        <v>185</v>
      </c>
      <c r="B216" s="46" t="s">
        <v>817</v>
      </c>
    </row>
    <row r="217" spans="1:2" x14ac:dyDescent="0.25">
      <c r="A217" s="34" t="s">
        <v>198</v>
      </c>
      <c r="B217" s="46" t="s">
        <v>819</v>
      </c>
    </row>
    <row r="218" spans="1:2" x14ac:dyDescent="0.25">
      <c r="A218" s="34" t="s">
        <v>25</v>
      </c>
      <c r="B218" s="46" t="s">
        <v>801</v>
      </c>
    </row>
    <row r="219" spans="1:2" x14ac:dyDescent="0.25">
      <c r="A219" s="34" t="s">
        <v>26</v>
      </c>
      <c r="B219" s="46" t="s">
        <v>800</v>
      </c>
    </row>
    <row r="220" spans="1:2" x14ac:dyDescent="0.25">
      <c r="A220" s="34" t="s">
        <v>199</v>
      </c>
      <c r="B220" s="46" t="s">
        <v>800</v>
      </c>
    </row>
    <row r="221" spans="1:2" x14ac:dyDescent="0.25">
      <c r="A221" s="34" t="s">
        <v>665</v>
      </c>
      <c r="B221" s="46" t="s">
        <v>795</v>
      </c>
    </row>
    <row r="222" spans="1:2" x14ac:dyDescent="0.25">
      <c r="A222" s="34" t="s">
        <v>664</v>
      </c>
      <c r="B222" s="46" t="s">
        <v>798</v>
      </c>
    </row>
    <row r="223" spans="1:2" x14ac:dyDescent="0.25">
      <c r="A223" s="34" t="s">
        <v>666</v>
      </c>
      <c r="B223" s="46" t="s">
        <v>799</v>
      </c>
    </row>
    <row r="224" spans="1:2" x14ac:dyDescent="0.25">
      <c r="A224" s="34" t="s">
        <v>663</v>
      </c>
      <c r="B224" s="46" t="s">
        <v>820</v>
      </c>
    </row>
    <row r="225" spans="1:2" x14ac:dyDescent="0.25">
      <c r="A225" s="34" t="s">
        <v>669</v>
      </c>
      <c r="B225" s="46" t="s">
        <v>797</v>
      </c>
    </row>
    <row r="226" spans="1:2" x14ac:dyDescent="0.25">
      <c r="A226" s="34" t="s">
        <v>231</v>
      </c>
      <c r="B226" s="46" t="s">
        <v>831</v>
      </c>
    </row>
    <row r="227" spans="1:2" x14ac:dyDescent="0.25">
      <c r="A227" s="34" t="s">
        <v>232</v>
      </c>
      <c r="B227" s="46" t="s">
        <v>832</v>
      </c>
    </row>
    <row r="228" spans="1:2" x14ac:dyDescent="0.25">
      <c r="A228" s="34" t="s">
        <v>305</v>
      </c>
      <c r="B228" s="46" t="s">
        <v>833</v>
      </c>
    </row>
    <row r="229" spans="1:2" x14ac:dyDescent="0.25">
      <c r="A229" s="34" t="s">
        <v>306</v>
      </c>
      <c r="B229" s="46" t="s">
        <v>834</v>
      </c>
    </row>
    <row r="230" spans="1:2" x14ac:dyDescent="0.25">
      <c r="A230" s="34" t="s">
        <v>307</v>
      </c>
      <c r="B230" s="46" t="s">
        <v>835</v>
      </c>
    </row>
    <row r="231" spans="1:2" x14ac:dyDescent="0.25">
      <c r="A231" s="34" t="s">
        <v>308</v>
      </c>
      <c r="B231" s="46" t="s">
        <v>836</v>
      </c>
    </row>
    <row r="232" spans="1:2" x14ac:dyDescent="0.25">
      <c r="A232" s="34" t="s">
        <v>303</v>
      </c>
      <c r="B232" s="45" t="s">
        <v>697</v>
      </c>
    </row>
    <row r="233" spans="1:2" x14ac:dyDescent="0.25">
      <c r="A233" s="34" t="s">
        <v>309</v>
      </c>
      <c r="B233" s="45" t="s">
        <v>697</v>
      </c>
    </row>
    <row r="234" spans="1:2" x14ac:dyDescent="0.25">
      <c r="A234" s="34" t="s">
        <v>310</v>
      </c>
      <c r="B234" s="45" t="s">
        <v>697</v>
      </c>
    </row>
    <row r="235" spans="1:2" x14ac:dyDescent="0.25">
      <c r="A235" s="34" t="s">
        <v>311</v>
      </c>
      <c r="B235" s="45" t="s">
        <v>697</v>
      </c>
    </row>
    <row r="236" spans="1:2" x14ac:dyDescent="0.25">
      <c r="A236" s="34" t="s">
        <v>312</v>
      </c>
      <c r="B236" s="45" t="s">
        <v>697</v>
      </c>
    </row>
    <row r="237" spans="1:2" x14ac:dyDescent="0.25">
      <c r="A237" s="34" t="s">
        <v>313</v>
      </c>
      <c r="B237" s="45" t="s">
        <v>697</v>
      </c>
    </row>
    <row r="238" spans="1:2" x14ac:dyDescent="0.25">
      <c r="A238" s="34" t="s">
        <v>372</v>
      </c>
      <c r="B238" s="45" t="s">
        <v>697</v>
      </c>
    </row>
    <row r="239" spans="1:2" x14ac:dyDescent="0.25">
      <c r="A239" s="34" t="s">
        <v>314</v>
      </c>
      <c r="B239" s="45" t="s">
        <v>697</v>
      </c>
    </row>
    <row r="240" spans="1:2" x14ac:dyDescent="0.25">
      <c r="A240" s="34" t="s">
        <v>315</v>
      </c>
      <c r="B240" s="45" t="s">
        <v>697</v>
      </c>
    </row>
    <row r="241" spans="1:2" x14ac:dyDescent="0.25">
      <c r="A241" s="34" t="s">
        <v>316</v>
      </c>
      <c r="B241" s="45" t="s">
        <v>697</v>
      </c>
    </row>
    <row r="242" spans="1:2" x14ac:dyDescent="0.25">
      <c r="A242" s="34" t="s">
        <v>317</v>
      </c>
      <c r="B242" s="45" t="s">
        <v>697</v>
      </c>
    </row>
    <row r="243" spans="1:2" x14ac:dyDescent="0.25">
      <c r="A243" s="34" t="s">
        <v>318</v>
      </c>
      <c r="B243" s="45" t="s">
        <v>697</v>
      </c>
    </row>
    <row r="244" spans="1:2" x14ac:dyDescent="0.25">
      <c r="A244" s="34" t="s">
        <v>239</v>
      </c>
      <c r="B244" s="45" t="s">
        <v>697</v>
      </c>
    </row>
    <row r="245" spans="1:2" x14ac:dyDescent="0.25">
      <c r="A245" s="34" t="s">
        <v>621</v>
      </c>
      <c r="B245" s="45" t="s">
        <v>697</v>
      </c>
    </row>
    <row r="246" spans="1:2" x14ac:dyDescent="0.25">
      <c r="A246" s="34" t="s">
        <v>622</v>
      </c>
      <c r="B246" s="45" t="s">
        <v>697</v>
      </c>
    </row>
    <row r="247" spans="1:2" x14ac:dyDescent="0.25">
      <c r="A247" s="34" t="s">
        <v>238</v>
      </c>
      <c r="B247" s="45" t="s">
        <v>829</v>
      </c>
    </row>
    <row r="248" spans="1:2" x14ac:dyDescent="0.25">
      <c r="A248" s="34" t="s">
        <v>656</v>
      </c>
      <c r="B248" s="45" t="s">
        <v>830</v>
      </c>
    </row>
    <row r="249" spans="1:2" x14ac:dyDescent="0.25">
      <c r="A249" s="34" t="s">
        <v>278</v>
      </c>
      <c r="B249" s="46" t="s">
        <v>828</v>
      </c>
    </row>
    <row r="250" spans="1:2" x14ac:dyDescent="0.25">
      <c r="A250" s="34" t="s">
        <v>237</v>
      </c>
      <c r="B250" s="46" t="s">
        <v>827</v>
      </c>
    </row>
    <row r="251" spans="1:2" x14ac:dyDescent="0.25">
      <c r="A251" s="34" t="s">
        <v>236</v>
      </c>
      <c r="B251" s="46" t="s">
        <v>826</v>
      </c>
    </row>
    <row r="252" spans="1:2" x14ac:dyDescent="0.25">
      <c r="A252" s="34" t="s">
        <v>235</v>
      </c>
      <c r="B252" s="46" t="s">
        <v>824</v>
      </c>
    </row>
    <row r="253" spans="1:2" x14ac:dyDescent="0.25">
      <c r="A253" s="34" t="s">
        <v>234</v>
      </c>
      <c r="B253" s="46" t="s">
        <v>825</v>
      </c>
    </row>
    <row r="254" spans="1:2" x14ac:dyDescent="0.25">
      <c r="A254" s="34" t="s">
        <v>233</v>
      </c>
      <c r="B254" s="46" t="s">
        <v>823</v>
      </c>
    </row>
    <row r="255" spans="1:2" x14ac:dyDescent="0.25">
      <c r="A255" s="34" t="s">
        <v>277</v>
      </c>
      <c r="B255" s="46" t="s">
        <v>822</v>
      </c>
    </row>
    <row r="256" spans="1:2" x14ac:dyDescent="0.25">
      <c r="A256" s="34" t="s">
        <v>276</v>
      </c>
      <c r="B256" s="46" t="s">
        <v>821</v>
      </c>
    </row>
    <row r="257" spans="1:2" x14ac:dyDescent="0.25">
      <c r="A257" s="34" t="s">
        <v>240</v>
      </c>
      <c r="B257" s="46" t="s">
        <v>831</v>
      </c>
    </row>
    <row r="258" spans="1:2" x14ac:dyDescent="0.25">
      <c r="A258" s="34" t="s">
        <v>241</v>
      </c>
      <c r="B258" s="46" t="s">
        <v>832</v>
      </c>
    </row>
    <row r="259" spans="1:2" x14ac:dyDescent="0.25">
      <c r="A259" s="34" t="s">
        <v>319</v>
      </c>
      <c r="B259" s="46" t="s">
        <v>833</v>
      </c>
    </row>
    <row r="260" spans="1:2" x14ac:dyDescent="0.25">
      <c r="A260" s="34" t="s">
        <v>320</v>
      </c>
      <c r="B260" s="46" t="s">
        <v>834</v>
      </c>
    </row>
    <row r="261" spans="1:2" x14ac:dyDescent="0.25">
      <c r="A261" s="34" t="s">
        <v>321</v>
      </c>
      <c r="B261" s="46" t="s">
        <v>835</v>
      </c>
    </row>
    <row r="262" spans="1:2" x14ac:dyDescent="0.25">
      <c r="A262" s="34" t="s">
        <v>322</v>
      </c>
      <c r="B262" s="46" t="s">
        <v>836</v>
      </c>
    </row>
    <row r="263" spans="1:2" x14ac:dyDescent="0.25">
      <c r="A263" s="34" t="s">
        <v>242</v>
      </c>
      <c r="B263" s="45" t="s">
        <v>697</v>
      </c>
    </row>
    <row r="264" spans="1:2" x14ac:dyDescent="0.25">
      <c r="A264" s="34" t="s">
        <v>243</v>
      </c>
      <c r="B264" s="45" t="s">
        <v>697</v>
      </c>
    </row>
    <row r="265" spans="1:2" x14ac:dyDescent="0.25">
      <c r="A265" s="34" t="s">
        <v>323</v>
      </c>
      <c r="B265" s="45" t="s">
        <v>697</v>
      </c>
    </row>
    <row r="266" spans="1:2" x14ac:dyDescent="0.25">
      <c r="A266" s="34" t="s">
        <v>324</v>
      </c>
      <c r="B266" s="45" t="s">
        <v>697</v>
      </c>
    </row>
    <row r="267" spans="1:2" x14ac:dyDescent="0.25">
      <c r="A267" s="34" t="s">
        <v>325</v>
      </c>
      <c r="B267" s="45" t="s">
        <v>697</v>
      </c>
    </row>
    <row r="268" spans="1:2" x14ac:dyDescent="0.25">
      <c r="A268" s="34" t="s">
        <v>326</v>
      </c>
      <c r="B268" s="45" t="s">
        <v>697</v>
      </c>
    </row>
    <row r="269" spans="1:2" x14ac:dyDescent="0.25">
      <c r="A269" s="34" t="s">
        <v>494</v>
      </c>
      <c r="B269" s="45" t="s">
        <v>697</v>
      </c>
    </row>
    <row r="270" spans="1:2" x14ac:dyDescent="0.25">
      <c r="A270" s="34" t="s">
        <v>327</v>
      </c>
      <c r="B270" s="45" t="s">
        <v>697</v>
      </c>
    </row>
    <row r="271" spans="1:2" x14ac:dyDescent="0.25">
      <c r="A271" s="34" t="s">
        <v>328</v>
      </c>
      <c r="B271" s="45" t="s">
        <v>697</v>
      </c>
    </row>
    <row r="272" spans="1:2" x14ac:dyDescent="0.25">
      <c r="A272" s="34" t="s">
        <v>329</v>
      </c>
      <c r="B272" s="45" t="s">
        <v>697</v>
      </c>
    </row>
    <row r="273" spans="1:2" x14ac:dyDescent="0.25">
      <c r="A273" s="34" t="s">
        <v>330</v>
      </c>
      <c r="B273" s="45" t="s">
        <v>697</v>
      </c>
    </row>
    <row r="274" spans="1:2" x14ac:dyDescent="0.25">
      <c r="A274" s="34" t="s">
        <v>331</v>
      </c>
      <c r="B274" s="45" t="s">
        <v>697</v>
      </c>
    </row>
    <row r="275" spans="1:2" x14ac:dyDescent="0.25">
      <c r="A275" s="34" t="s">
        <v>332</v>
      </c>
      <c r="B275" s="45" t="s">
        <v>697</v>
      </c>
    </row>
    <row r="276" spans="1:2" x14ac:dyDescent="0.25">
      <c r="A276" s="34" t="s">
        <v>623</v>
      </c>
      <c r="B276" s="45" t="s">
        <v>697</v>
      </c>
    </row>
    <row r="277" spans="1:2" x14ac:dyDescent="0.25">
      <c r="A277" s="34" t="s">
        <v>624</v>
      </c>
      <c r="B277" s="45" t="s">
        <v>697</v>
      </c>
    </row>
    <row r="278" spans="1:2" x14ac:dyDescent="0.25">
      <c r="A278" s="34" t="s">
        <v>655</v>
      </c>
      <c r="B278" s="45" t="s">
        <v>830</v>
      </c>
    </row>
    <row r="279" spans="1:2" x14ac:dyDescent="0.25">
      <c r="A279" s="34" t="s">
        <v>299</v>
      </c>
      <c r="B279" s="46" t="s">
        <v>828</v>
      </c>
    </row>
    <row r="280" spans="1:2" x14ac:dyDescent="0.25">
      <c r="A280" s="34" t="s">
        <v>300</v>
      </c>
      <c r="B280" s="46" t="s">
        <v>827</v>
      </c>
    </row>
    <row r="281" spans="1:2" x14ac:dyDescent="0.25">
      <c r="A281" s="34" t="s">
        <v>302</v>
      </c>
      <c r="B281" s="46" t="s">
        <v>826</v>
      </c>
    </row>
    <row r="282" spans="1:2" x14ac:dyDescent="0.25">
      <c r="A282" s="34" t="s">
        <v>301</v>
      </c>
      <c r="B282" s="46" t="s">
        <v>824</v>
      </c>
    </row>
    <row r="283" spans="1:2" x14ac:dyDescent="0.25">
      <c r="A283" s="34" t="s">
        <v>244</v>
      </c>
      <c r="B283" s="46" t="s">
        <v>825</v>
      </c>
    </row>
    <row r="284" spans="1:2" x14ac:dyDescent="0.25">
      <c r="A284" s="34" t="s">
        <v>245</v>
      </c>
      <c r="B284" s="46" t="s">
        <v>823</v>
      </c>
    </row>
    <row r="285" spans="1:2" x14ac:dyDescent="0.25">
      <c r="A285" s="34" t="s">
        <v>246</v>
      </c>
      <c r="B285" s="46" t="s">
        <v>822</v>
      </c>
    </row>
    <row r="286" spans="1:2" x14ac:dyDescent="0.25">
      <c r="A286" s="34" t="s">
        <v>121</v>
      </c>
      <c r="B286" s="46" t="s">
        <v>831</v>
      </c>
    </row>
    <row r="287" spans="1:2" x14ac:dyDescent="0.25">
      <c r="A287" s="34" t="s">
        <v>122</v>
      </c>
      <c r="B287" s="46" t="s">
        <v>832</v>
      </c>
    </row>
    <row r="288" spans="1:2" x14ac:dyDescent="0.25">
      <c r="A288" s="34" t="s">
        <v>123</v>
      </c>
      <c r="B288" s="46" t="s">
        <v>833</v>
      </c>
    </row>
    <row r="289" spans="1:2" x14ac:dyDescent="0.25">
      <c r="A289" s="34" t="s">
        <v>124</v>
      </c>
      <c r="B289" s="46" t="s">
        <v>834</v>
      </c>
    </row>
    <row r="290" spans="1:2" x14ac:dyDescent="0.25">
      <c r="A290" s="34" t="s">
        <v>125</v>
      </c>
      <c r="B290" s="46" t="s">
        <v>835</v>
      </c>
    </row>
    <row r="291" spans="1:2" x14ac:dyDescent="0.25">
      <c r="A291" s="34" t="s">
        <v>126</v>
      </c>
      <c r="B291" s="46" t="s">
        <v>836</v>
      </c>
    </row>
    <row r="292" spans="1:2" x14ac:dyDescent="0.25">
      <c r="A292" s="34" t="s">
        <v>127</v>
      </c>
      <c r="B292" s="45" t="s">
        <v>697</v>
      </c>
    </row>
    <row r="293" spans="1:2" x14ac:dyDescent="0.25">
      <c r="A293" s="34" t="s">
        <v>128</v>
      </c>
      <c r="B293" s="45" t="s">
        <v>697</v>
      </c>
    </row>
    <row r="294" spans="1:2" x14ac:dyDescent="0.25">
      <c r="A294" s="34" t="s">
        <v>129</v>
      </c>
      <c r="B294" s="45" t="s">
        <v>697</v>
      </c>
    </row>
    <row r="295" spans="1:2" x14ac:dyDescent="0.25">
      <c r="A295" s="34" t="s">
        <v>130</v>
      </c>
      <c r="B295" s="45" t="s">
        <v>697</v>
      </c>
    </row>
    <row r="296" spans="1:2" x14ac:dyDescent="0.25">
      <c r="A296" s="34" t="s">
        <v>131</v>
      </c>
      <c r="B296" s="45" t="s">
        <v>697</v>
      </c>
    </row>
    <row r="297" spans="1:2" x14ac:dyDescent="0.25">
      <c r="A297" s="34" t="s">
        <v>132</v>
      </c>
      <c r="B297" s="45" t="s">
        <v>697</v>
      </c>
    </row>
    <row r="298" spans="1:2" x14ac:dyDescent="0.25">
      <c r="A298" s="34" t="s">
        <v>369</v>
      </c>
      <c r="B298" s="45" t="s">
        <v>697</v>
      </c>
    </row>
    <row r="299" spans="1:2" x14ac:dyDescent="0.25">
      <c r="A299" s="34" t="s">
        <v>133</v>
      </c>
      <c r="B299" s="45" t="s">
        <v>697</v>
      </c>
    </row>
    <row r="300" spans="1:2" x14ac:dyDescent="0.25">
      <c r="A300" s="34" t="s">
        <v>134</v>
      </c>
      <c r="B300" s="45" t="s">
        <v>697</v>
      </c>
    </row>
    <row r="301" spans="1:2" x14ac:dyDescent="0.25">
      <c r="A301" s="34" t="s">
        <v>135</v>
      </c>
      <c r="B301" s="45" t="s">
        <v>697</v>
      </c>
    </row>
    <row r="302" spans="1:2" x14ac:dyDescent="0.25">
      <c r="A302" s="34" t="s">
        <v>136</v>
      </c>
      <c r="B302" s="45" t="s">
        <v>697</v>
      </c>
    </row>
    <row r="303" spans="1:2" x14ac:dyDescent="0.25">
      <c r="A303" s="34" t="s">
        <v>137</v>
      </c>
      <c r="B303" s="45" t="s">
        <v>697</v>
      </c>
    </row>
    <row r="304" spans="1:2" x14ac:dyDescent="0.25">
      <c r="A304" s="34" t="s">
        <v>138</v>
      </c>
      <c r="B304" s="45" t="s">
        <v>697</v>
      </c>
    </row>
    <row r="305" spans="1:2" x14ac:dyDescent="0.25">
      <c r="A305" s="34" t="s">
        <v>625</v>
      </c>
      <c r="B305" s="45" t="s">
        <v>697</v>
      </c>
    </row>
    <row r="306" spans="1:2" x14ac:dyDescent="0.25">
      <c r="A306" s="34" t="s">
        <v>626</v>
      </c>
      <c r="B306" s="45" t="s">
        <v>697</v>
      </c>
    </row>
    <row r="307" spans="1:2" x14ac:dyDescent="0.25">
      <c r="A307" s="34" t="s">
        <v>298</v>
      </c>
      <c r="B307" s="45" t="s">
        <v>829</v>
      </c>
    </row>
    <row r="308" spans="1:2" x14ac:dyDescent="0.25">
      <c r="A308" s="34" t="s">
        <v>654</v>
      </c>
      <c r="B308" s="45" t="s">
        <v>830</v>
      </c>
    </row>
    <row r="309" spans="1:2" x14ac:dyDescent="0.25">
      <c r="A309" s="34" t="s">
        <v>297</v>
      </c>
      <c r="B309" s="46" t="s">
        <v>828</v>
      </c>
    </row>
    <row r="310" spans="1:2" x14ac:dyDescent="0.25">
      <c r="A310" s="34" t="s">
        <v>296</v>
      </c>
      <c r="B310" s="46" t="s">
        <v>827</v>
      </c>
    </row>
    <row r="311" spans="1:2" x14ac:dyDescent="0.25">
      <c r="A311" s="34" t="s">
        <v>295</v>
      </c>
      <c r="B311" s="46" t="s">
        <v>826</v>
      </c>
    </row>
    <row r="312" spans="1:2" x14ac:dyDescent="0.25">
      <c r="A312" s="34" t="s">
        <v>294</v>
      </c>
      <c r="B312" s="46" t="s">
        <v>824</v>
      </c>
    </row>
    <row r="313" spans="1:2" x14ac:dyDescent="0.25">
      <c r="A313" s="34" t="s">
        <v>293</v>
      </c>
      <c r="B313" s="46" t="s">
        <v>825</v>
      </c>
    </row>
    <row r="314" spans="1:2" x14ac:dyDescent="0.25">
      <c r="A314" s="34" t="s">
        <v>304</v>
      </c>
      <c r="B314" s="46" t="s">
        <v>823</v>
      </c>
    </row>
    <row r="315" spans="1:2" x14ac:dyDescent="0.25">
      <c r="A315" s="34" t="s">
        <v>292</v>
      </c>
      <c r="B315" s="46" t="s">
        <v>822</v>
      </c>
    </row>
    <row r="316" spans="1:2" x14ac:dyDescent="0.25">
      <c r="A316" s="34" t="s">
        <v>247</v>
      </c>
      <c r="B316" s="46" t="s">
        <v>821</v>
      </c>
    </row>
    <row r="317" spans="1:2" x14ac:dyDescent="0.25">
      <c r="A317" s="34" t="s">
        <v>248</v>
      </c>
      <c r="B317" s="46" t="s">
        <v>831</v>
      </c>
    </row>
    <row r="318" spans="1:2" x14ac:dyDescent="0.25">
      <c r="A318" s="34" t="s">
        <v>249</v>
      </c>
      <c r="B318" s="46" t="s">
        <v>832</v>
      </c>
    </row>
    <row r="319" spans="1:2" x14ac:dyDescent="0.25">
      <c r="A319" s="34" t="s">
        <v>333</v>
      </c>
      <c r="B319" s="46" t="s">
        <v>833</v>
      </c>
    </row>
    <row r="320" spans="1:2" x14ac:dyDescent="0.25">
      <c r="A320" s="34" t="s">
        <v>334</v>
      </c>
      <c r="B320" s="46" t="s">
        <v>834</v>
      </c>
    </row>
    <row r="321" spans="1:2" x14ac:dyDescent="0.25">
      <c r="A321" s="34" t="s">
        <v>335</v>
      </c>
      <c r="B321" s="46" t="s">
        <v>835</v>
      </c>
    </row>
    <row r="322" spans="1:2" x14ac:dyDescent="0.25">
      <c r="A322" s="34" t="s">
        <v>336</v>
      </c>
      <c r="B322" s="46" t="s">
        <v>836</v>
      </c>
    </row>
    <row r="323" spans="1:2" x14ac:dyDescent="0.25">
      <c r="A323" s="34" t="s">
        <v>250</v>
      </c>
      <c r="B323" s="45" t="s">
        <v>697</v>
      </c>
    </row>
    <row r="324" spans="1:2" x14ac:dyDescent="0.25">
      <c r="A324" s="34" t="s">
        <v>251</v>
      </c>
      <c r="B324" s="45" t="s">
        <v>697</v>
      </c>
    </row>
    <row r="325" spans="1:2" x14ac:dyDescent="0.25">
      <c r="A325" s="34" t="s">
        <v>337</v>
      </c>
      <c r="B325" s="45" t="s">
        <v>697</v>
      </c>
    </row>
    <row r="326" spans="1:2" x14ac:dyDescent="0.25">
      <c r="A326" s="34" t="s">
        <v>338</v>
      </c>
      <c r="B326" s="45" t="s">
        <v>697</v>
      </c>
    </row>
    <row r="327" spans="1:2" x14ac:dyDescent="0.25">
      <c r="A327" s="34" t="s">
        <v>339</v>
      </c>
      <c r="B327" s="45" t="s">
        <v>697</v>
      </c>
    </row>
    <row r="328" spans="1:2" x14ac:dyDescent="0.25">
      <c r="A328" s="34" t="s">
        <v>340</v>
      </c>
      <c r="B328" s="45" t="s">
        <v>697</v>
      </c>
    </row>
    <row r="329" spans="1:2" x14ac:dyDescent="0.25">
      <c r="A329" s="34" t="s">
        <v>370</v>
      </c>
      <c r="B329" s="45" t="s">
        <v>697</v>
      </c>
    </row>
    <row r="330" spans="1:2" x14ac:dyDescent="0.25">
      <c r="A330" s="34" t="s">
        <v>341</v>
      </c>
      <c r="B330" s="45" t="s">
        <v>697</v>
      </c>
    </row>
    <row r="331" spans="1:2" x14ac:dyDescent="0.25">
      <c r="A331" s="34" t="s">
        <v>342</v>
      </c>
      <c r="B331" s="45" t="s">
        <v>697</v>
      </c>
    </row>
    <row r="332" spans="1:2" x14ac:dyDescent="0.25">
      <c r="A332" s="34" t="s">
        <v>343</v>
      </c>
      <c r="B332" s="45" t="s">
        <v>697</v>
      </c>
    </row>
    <row r="333" spans="1:2" x14ac:dyDescent="0.25">
      <c r="A333" s="34" t="s">
        <v>344</v>
      </c>
      <c r="B333" s="45" t="s">
        <v>697</v>
      </c>
    </row>
    <row r="334" spans="1:2" x14ac:dyDescent="0.25">
      <c r="A334" s="34" t="s">
        <v>345</v>
      </c>
      <c r="B334" s="45" t="s">
        <v>697</v>
      </c>
    </row>
    <row r="335" spans="1:2" x14ac:dyDescent="0.25">
      <c r="A335" s="34" t="s">
        <v>346</v>
      </c>
      <c r="B335" s="45" t="s">
        <v>697</v>
      </c>
    </row>
    <row r="336" spans="1:2" x14ac:dyDescent="0.25">
      <c r="A336" s="34" t="s">
        <v>627</v>
      </c>
      <c r="B336" s="45" t="s">
        <v>697</v>
      </c>
    </row>
    <row r="337" spans="1:2" x14ac:dyDescent="0.25">
      <c r="A337" s="34" t="s">
        <v>628</v>
      </c>
      <c r="B337" s="45" t="s">
        <v>697</v>
      </c>
    </row>
    <row r="338" spans="1:2" x14ac:dyDescent="0.25">
      <c r="A338" s="34" t="s">
        <v>347</v>
      </c>
      <c r="B338" s="45" t="s">
        <v>829</v>
      </c>
    </row>
    <row r="339" spans="1:2" x14ac:dyDescent="0.25">
      <c r="A339" s="34" t="s">
        <v>653</v>
      </c>
      <c r="B339" s="45" t="s">
        <v>830</v>
      </c>
    </row>
    <row r="340" spans="1:2" x14ac:dyDescent="0.25">
      <c r="A340" s="34" t="s">
        <v>291</v>
      </c>
      <c r="B340" s="46" t="s">
        <v>828</v>
      </c>
    </row>
    <row r="341" spans="1:2" x14ac:dyDescent="0.25">
      <c r="A341" s="34" t="s">
        <v>290</v>
      </c>
      <c r="B341" s="46" t="s">
        <v>827</v>
      </c>
    </row>
    <row r="342" spans="1:2" x14ac:dyDescent="0.25">
      <c r="A342" s="34" t="s">
        <v>289</v>
      </c>
      <c r="B342" s="46" t="s">
        <v>826</v>
      </c>
    </row>
    <row r="343" spans="1:2" x14ac:dyDescent="0.25">
      <c r="A343" s="34" t="s">
        <v>348</v>
      </c>
      <c r="B343" s="46" t="s">
        <v>824</v>
      </c>
    </row>
    <row r="344" spans="1:2" x14ac:dyDescent="0.25">
      <c r="A344" s="34" t="s">
        <v>281</v>
      </c>
      <c r="B344" s="46" t="s">
        <v>825</v>
      </c>
    </row>
    <row r="345" spans="1:2" x14ac:dyDescent="0.25">
      <c r="A345" s="34" t="s">
        <v>280</v>
      </c>
      <c r="B345" s="46" t="s">
        <v>823</v>
      </c>
    </row>
    <row r="346" spans="1:2" x14ac:dyDescent="0.25">
      <c r="A346" s="34" t="s">
        <v>279</v>
      </c>
      <c r="B346" s="46" t="s">
        <v>822</v>
      </c>
    </row>
    <row r="347" spans="1:2" x14ac:dyDescent="0.25">
      <c r="A347" s="34" t="s">
        <v>252</v>
      </c>
      <c r="B347" s="46" t="s">
        <v>821</v>
      </c>
    </row>
    <row r="348" spans="1:2" x14ac:dyDescent="0.25">
      <c r="A348" s="34" t="s">
        <v>207</v>
      </c>
      <c r="B348" s="46" t="s">
        <v>831</v>
      </c>
    </row>
    <row r="349" spans="1:2" x14ac:dyDescent="0.25">
      <c r="A349" s="34" t="s">
        <v>208</v>
      </c>
      <c r="B349" s="46" t="s">
        <v>832</v>
      </c>
    </row>
    <row r="350" spans="1:2" x14ac:dyDescent="0.25">
      <c r="A350" s="34" t="s">
        <v>209</v>
      </c>
      <c r="B350" s="46" t="s">
        <v>833</v>
      </c>
    </row>
    <row r="351" spans="1:2" x14ac:dyDescent="0.25">
      <c r="A351" s="34" t="s">
        <v>210</v>
      </c>
      <c r="B351" s="46" t="s">
        <v>834</v>
      </c>
    </row>
    <row r="352" spans="1:2" x14ac:dyDescent="0.25">
      <c r="A352" s="34" t="s">
        <v>211</v>
      </c>
      <c r="B352" s="46" t="s">
        <v>835</v>
      </c>
    </row>
    <row r="353" spans="1:2" x14ac:dyDescent="0.25">
      <c r="A353" s="34" t="s">
        <v>212</v>
      </c>
      <c r="B353" s="46" t="s">
        <v>836</v>
      </c>
    </row>
    <row r="354" spans="1:2" x14ac:dyDescent="0.25">
      <c r="A354" s="34" t="s">
        <v>213</v>
      </c>
      <c r="B354" s="45" t="s">
        <v>697</v>
      </c>
    </row>
    <row r="355" spans="1:2" x14ac:dyDescent="0.25">
      <c r="A355" s="34" t="s">
        <v>214</v>
      </c>
      <c r="B355" s="45" t="s">
        <v>697</v>
      </c>
    </row>
    <row r="356" spans="1:2" x14ac:dyDescent="0.25">
      <c r="A356" s="34" t="s">
        <v>215</v>
      </c>
      <c r="B356" s="45" t="s">
        <v>697</v>
      </c>
    </row>
    <row r="357" spans="1:2" x14ac:dyDescent="0.25">
      <c r="A357" s="34" t="s">
        <v>216</v>
      </c>
      <c r="B357" s="45" t="s">
        <v>697</v>
      </c>
    </row>
    <row r="358" spans="1:2" x14ac:dyDescent="0.25">
      <c r="A358" s="34" t="s">
        <v>217</v>
      </c>
      <c r="B358" s="45" t="s">
        <v>697</v>
      </c>
    </row>
    <row r="359" spans="1:2" x14ac:dyDescent="0.25">
      <c r="A359" s="34" t="s">
        <v>218</v>
      </c>
      <c r="B359" s="45" t="s">
        <v>697</v>
      </c>
    </row>
    <row r="360" spans="1:2" x14ac:dyDescent="0.25">
      <c r="A360" s="34" t="s">
        <v>371</v>
      </c>
      <c r="B360" s="45" t="s">
        <v>697</v>
      </c>
    </row>
    <row r="361" spans="1:2" x14ac:dyDescent="0.25">
      <c r="A361" s="34" t="s">
        <v>219</v>
      </c>
      <c r="B361" s="45" t="s">
        <v>697</v>
      </c>
    </row>
    <row r="362" spans="1:2" x14ac:dyDescent="0.25">
      <c r="A362" s="34" t="s">
        <v>220</v>
      </c>
      <c r="B362" s="45" t="s">
        <v>697</v>
      </c>
    </row>
    <row r="363" spans="1:2" x14ac:dyDescent="0.25">
      <c r="A363" s="34" t="s">
        <v>221</v>
      </c>
      <c r="B363" s="45" t="s">
        <v>697</v>
      </c>
    </row>
    <row r="364" spans="1:2" x14ac:dyDescent="0.25">
      <c r="A364" s="34" t="s">
        <v>222</v>
      </c>
      <c r="B364" s="45" t="s">
        <v>697</v>
      </c>
    </row>
    <row r="365" spans="1:2" x14ac:dyDescent="0.25">
      <c r="A365" s="34" t="s">
        <v>223</v>
      </c>
      <c r="B365" s="45" t="s">
        <v>697</v>
      </c>
    </row>
    <row r="366" spans="1:2" x14ac:dyDescent="0.25">
      <c r="A366" s="34" t="s">
        <v>224</v>
      </c>
      <c r="B366" s="45" t="s">
        <v>697</v>
      </c>
    </row>
    <row r="367" spans="1:2" x14ac:dyDescent="0.25">
      <c r="A367" s="34" t="s">
        <v>629</v>
      </c>
      <c r="B367" s="45" t="s">
        <v>697</v>
      </c>
    </row>
    <row r="368" spans="1:2" x14ac:dyDescent="0.25">
      <c r="A368" s="34" t="s">
        <v>630</v>
      </c>
      <c r="B368" s="45" t="s">
        <v>697</v>
      </c>
    </row>
    <row r="369" spans="1:2" x14ac:dyDescent="0.25">
      <c r="A369" s="34" t="s">
        <v>349</v>
      </c>
      <c r="B369" s="45" t="s">
        <v>829</v>
      </c>
    </row>
    <row r="370" spans="1:2" x14ac:dyDescent="0.25">
      <c r="A370" s="34" t="s">
        <v>285</v>
      </c>
      <c r="B370" s="46" t="s">
        <v>828</v>
      </c>
    </row>
    <row r="371" spans="1:2" x14ac:dyDescent="0.25">
      <c r="A371" s="34" t="s">
        <v>286</v>
      </c>
      <c r="B371" s="46" t="s">
        <v>827</v>
      </c>
    </row>
    <row r="372" spans="1:2" x14ac:dyDescent="0.25">
      <c r="A372" s="34" t="s">
        <v>284</v>
      </c>
      <c r="B372" s="46" t="s">
        <v>826</v>
      </c>
    </row>
    <row r="373" spans="1:2" x14ac:dyDescent="0.25">
      <c r="A373" s="34" t="s">
        <v>283</v>
      </c>
      <c r="B373" s="46" t="s">
        <v>824</v>
      </c>
    </row>
    <row r="374" spans="1:2" x14ac:dyDescent="0.25">
      <c r="A374" s="34" t="s">
        <v>282</v>
      </c>
      <c r="B374" s="46" t="s">
        <v>825</v>
      </c>
    </row>
    <row r="375" spans="1:2" x14ac:dyDescent="0.25">
      <c r="A375" s="34" t="s">
        <v>228</v>
      </c>
      <c r="B375" s="46" t="s">
        <v>823</v>
      </c>
    </row>
    <row r="376" spans="1:2" x14ac:dyDescent="0.25">
      <c r="A376" s="34" t="s">
        <v>229</v>
      </c>
      <c r="B376" s="46" t="s">
        <v>822</v>
      </c>
    </row>
    <row r="377" spans="1:2" x14ac:dyDescent="0.25">
      <c r="A377" s="34" t="s">
        <v>259</v>
      </c>
      <c r="B377" s="46" t="s">
        <v>821</v>
      </c>
    </row>
    <row r="378" spans="1:2" x14ac:dyDescent="0.25">
      <c r="A378" s="34" t="s">
        <v>141</v>
      </c>
      <c r="B378" s="46" t="s">
        <v>831</v>
      </c>
    </row>
    <row r="379" spans="1:2" x14ac:dyDescent="0.25">
      <c r="A379" s="34" t="s">
        <v>142</v>
      </c>
      <c r="B379" s="46" t="s">
        <v>832</v>
      </c>
    </row>
    <row r="380" spans="1:2" x14ac:dyDescent="0.25">
      <c r="A380" s="34" t="s">
        <v>143</v>
      </c>
      <c r="B380" s="46" t="s">
        <v>833</v>
      </c>
    </row>
    <row r="381" spans="1:2" x14ac:dyDescent="0.25">
      <c r="A381" s="34" t="s">
        <v>144</v>
      </c>
      <c r="B381" s="46" t="s">
        <v>834</v>
      </c>
    </row>
    <row r="382" spans="1:2" x14ac:dyDescent="0.25">
      <c r="A382" s="34" t="s">
        <v>145</v>
      </c>
      <c r="B382" s="46" t="s">
        <v>835</v>
      </c>
    </row>
    <row r="383" spans="1:2" x14ac:dyDescent="0.25">
      <c r="A383" s="34" t="s">
        <v>146</v>
      </c>
      <c r="B383" s="46" t="s">
        <v>836</v>
      </c>
    </row>
    <row r="384" spans="1:2" x14ac:dyDescent="0.25">
      <c r="A384" s="34" t="s">
        <v>147</v>
      </c>
      <c r="B384" s="45" t="s">
        <v>697</v>
      </c>
    </row>
    <row r="385" spans="1:2" x14ac:dyDescent="0.25">
      <c r="A385" s="34" t="s">
        <v>148</v>
      </c>
      <c r="B385" s="45" t="s">
        <v>697</v>
      </c>
    </row>
    <row r="386" spans="1:2" x14ac:dyDescent="0.25">
      <c r="A386" s="34" t="s">
        <v>149</v>
      </c>
      <c r="B386" s="45" t="s">
        <v>697</v>
      </c>
    </row>
    <row r="387" spans="1:2" x14ac:dyDescent="0.25">
      <c r="A387" s="34" t="s">
        <v>150</v>
      </c>
      <c r="B387" s="45" t="s">
        <v>697</v>
      </c>
    </row>
    <row r="388" spans="1:2" x14ac:dyDescent="0.25">
      <c r="A388" s="34" t="s">
        <v>151</v>
      </c>
      <c r="B388" s="45" t="s">
        <v>697</v>
      </c>
    </row>
    <row r="389" spans="1:2" x14ac:dyDescent="0.25">
      <c r="A389" s="34" t="s">
        <v>152</v>
      </c>
      <c r="B389" s="45" t="s">
        <v>697</v>
      </c>
    </row>
    <row r="390" spans="1:2" x14ac:dyDescent="0.25">
      <c r="A390" s="34" t="s">
        <v>368</v>
      </c>
      <c r="B390" s="45" t="s">
        <v>697</v>
      </c>
    </row>
    <row r="391" spans="1:2" x14ac:dyDescent="0.25">
      <c r="A391" s="34" t="s">
        <v>153</v>
      </c>
      <c r="B391" s="45" t="s">
        <v>697</v>
      </c>
    </row>
    <row r="392" spans="1:2" x14ac:dyDescent="0.25">
      <c r="A392" s="34" t="s">
        <v>154</v>
      </c>
      <c r="B392" s="45" t="s">
        <v>697</v>
      </c>
    </row>
    <row r="393" spans="1:2" x14ac:dyDescent="0.25">
      <c r="A393" s="34" t="s">
        <v>155</v>
      </c>
      <c r="B393" s="45" t="s">
        <v>697</v>
      </c>
    </row>
    <row r="394" spans="1:2" x14ac:dyDescent="0.25">
      <c r="A394" s="34" t="s">
        <v>156</v>
      </c>
      <c r="B394" s="45" t="s">
        <v>697</v>
      </c>
    </row>
    <row r="395" spans="1:2" x14ac:dyDescent="0.25">
      <c r="A395" s="34" t="s">
        <v>157</v>
      </c>
      <c r="B395" s="45" t="s">
        <v>697</v>
      </c>
    </row>
    <row r="396" spans="1:2" x14ac:dyDescent="0.25">
      <c r="A396" s="34" t="s">
        <v>158</v>
      </c>
      <c r="B396" s="45" t="s">
        <v>697</v>
      </c>
    </row>
    <row r="397" spans="1:2" x14ac:dyDescent="0.25">
      <c r="A397" s="34" t="s">
        <v>631</v>
      </c>
      <c r="B397" s="45" t="s">
        <v>697</v>
      </c>
    </row>
    <row r="398" spans="1:2" x14ac:dyDescent="0.25">
      <c r="A398" s="34" t="s">
        <v>632</v>
      </c>
      <c r="B398" s="45" t="s">
        <v>697</v>
      </c>
    </row>
    <row r="399" spans="1:2" x14ac:dyDescent="0.25">
      <c r="A399" s="34" t="s">
        <v>350</v>
      </c>
      <c r="B399" s="45" t="s">
        <v>829</v>
      </c>
    </row>
    <row r="400" spans="1:2" x14ac:dyDescent="0.25">
      <c r="A400" s="34" t="s">
        <v>657</v>
      </c>
      <c r="B400" s="45" t="s">
        <v>830</v>
      </c>
    </row>
    <row r="401" spans="1:2" x14ac:dyDescent="0.25">
      <c r="A401" s="34" t="s">
        <v>287</v>
      </c>
      <c r="B401" s="46" t="s">
        <v>828</v>
      </c>
    </row>
    <row r="402" spans="1:2" x14ac:dyDescent="0.25">
      <c r="A402" s="34" t="s">
        <v>288</v>
      </c>
      <c r="B402" s="46" t="s">
        <v>827</v>
      </c>
    </row>
    <row r="403" spans="1:2" x14ac:dyDescent="0.25">
      <c r="A403" s="34" t="s">
        <v>256</v>
      </c>
      <c r="B403" s="46" t="s">
        <v>823</v>
      </c>
    </row>
    <row r="404" spans="1:2" x14ac:dyDescent="0.25">
      <c r="A404" s="34" t="s">
        <v>257</v>
      </c>
      <c r="B404" s="46" t="s">
        <v>822</v>
      </c>
    </row>
    <row r="405" spans="1:2" x14ac:dyDescent="0.25">
      <c r="A405" s="34" t="s">
        <v>258</v>
      </c>
      <c r="B405" s="46" t="s">
        <v>821</v>
      </c>
    </row>
    <row r="406" spans="1:2" x14ac:dyDescent="0.25">
      <c r="A406" s="34" t="s">
        <v>261</v>
      </c>
      <c r="B406" s="46" t="s">
        <v>831</v>
      </c>
    </row>
    <row r="407" spans="1:2" x14ac:dyDescent="0.25">
      <c r="A407" s="34" t="s">
        <v>262</v>
      </c>
      <c r="B407" s="46" t="s">
        <v>832</v>
      </c>
    </row>
    <row r="408" spans="1:2" x14ac:dyDescent="0.25">
      <c r="A408" s="34" t="s">
        <v>351</v>
      </c>
      <c r="B408" s="46" t="s">
        <v>833</v>
      </c>
    </row>
    <row r="409" spans="1:2" x14ac:dyDescent="0.25">
      <c r="A409" s="34" t="s">
        <v>352</v>
      </c>
      <c r="B409" s="46" t="s">
        <v>834</v>
      </c>
    </row>
    <row r="410" spans="1:2" x14ac:dyDescent="0.25">
      <c r="A410" s="34" t="s">
        <v>353</v>
      </c>
      <c r="B410" s="46" t="s">
        <v>835</v>
      </c>
    </row>
    <row r="411" spans="1:2" x14ac:dyDescent="0.25">
      <c r="A411" s="34" t="s">
        <v>354</v>
      </c>
      <c r="B411" s="46" t="s">
        <v>836</v>
      </c>
    </row>
    <row r="412" spans="1:2" x14ac:dyDescent="0.25">
      <c r="A412" s="34" t="s">
        <v>273</v>
      </c>
      <c r="B412" s="45" t="s">
        <v>697</v>
      </c>
    </row>
    <row r="413" spans="1:2" x14ac:dyDescent="0.25">
      <c r="A413" s="34" t="s">
        <v>355</v>
      </c>
      <c r="B413" s="45" t="s">
        <v>697</v>
      </c>
    </row>
    <row r="414" spans="1:2" x14ac:dyDescent="0.25">
      <c r="A414" s="34" t="s">
        <v>356</v>
      </c>
      <c r="B414" s="45" t="s">
        <v>697</v>
      </c>
    </row>
    <row r="415" spans="1:2" x14ac:dyDescent="0.25">
      <c r="A415" s="34" t="s">
        <v>357</v>
      </c>
      <c r="B415" s="45" t="s">
        <v>697</v>
      </c>
    </row>
    <row r="416" spans="1:2" x14ac:dyDescent="0.25">
      <c r="A416" s="34" t="s">
        <v>275</v>
      </c>
      <c r="B416" s="45" t="s">
        <v>697</v>
      </c>
    </row>
    <row r="417" spans="1:2" x14ac:dyDescent="0.25">
      <c r="A417" s="34" t="s">
        <v>358</v>
      </c>
      <c r="B417" s="45" t="s">
        <v>697</v>
      </c>
    </row>
    <row r="418" spans="1:2" x14ac:dyDescent="0.25">
      <c r="A418" s="41" t="s">
        <v>367</v>
      </c>
      <c r="B418" s="45" t="s">
        <v>697</v>
      </c>
    </row>
    <row r="419" spans="1:2" x14ac:dyDescent="0.25">
      <c r="A419" s="34" t="s">
        <v>359</v>
      </c>
      <c r="B419" s="45" t="s">
        <v>697</v>
      </c>
    </row>
    <row r="420" spans="1:2" x14ac:dyDescent="0.25">
      <c r="A420" s="34" t="s">
        <v>360</v>
      </c>
      <c r="B420" s="45" t="s">
        <v>697</v>
      </c>
    </row>
    <row r="421" spans="1:2" x14ac:dyDescent="0.25">
      <c r="A421" s="34" t="s">
        <v>361</v>
      </c>
      <c r="B421" s="45" t="s">
        <v>697</v>
      </c>
    </row>
    <row r="422" spans="1:2" x14ac:dyDescent="0.25">
      <c r="A422" s="34" t="s">
        <v>362</v>
      </c>
      <c r="B422" s="45" t="s">
        <v>697</v>
      </c>
    </row>
    <row r="423" spans="1:2" x14ac:dyDescent="0.25">
      <c r="A423" s="34" t="s">
        <v>363</v>
      </c>
      <c r="B423" s="45" t="s">
        <v>697</v>
      </c>
    </row>
    <row r="424" spans="1:2" x14ac:dyDescent="0.25">
      <c r="A424" s="34" t="s">
        <v>364</v>
      </c>
      <c r="B424" s="45" t="s">
        <v>697</v>
      </c>
    </row>
    <row r="425" spans="1:2" x14ac:dyDescent="0.25">
      <c r="A425" s="34" t="s">
        <v>633</v>
      </c>
      <c r="B425" s="45" t="s">
        <v>697</v>
      </c>
    </row>
    <row r="426" spans="1:2" x14ac:dyDescent="0.25">
      <c r="A426" s="34" t="s">
        <v>634</v>
      </c>
      <c r="B426" s="45" t="s">
        <v>697</v>
      </c>
    </row>
    <row r="427" spans="1:2" x14ac:dyDescent="0.25">
      <c r="A427" s="34" t="s">
        <v>265</v>
      </c>
      <c r="B427" s="45" t="s">
        <v>829</v>
      </c>
    </row>
    <row r="428" spans="1:2" x14ac:dyDescent="0.25">
      <c r="A428" s="34" t="s">
        <v>652</v>
      </c>
      <c r="B428" s="45" t="s">
        <v>830</v>
      </c>
    </row>
    <row r="429" spans="1:2" x14ac:dyDescent="0.25">
      <c r="A429" s="34" t="s">
        <v>274</v>
      </c>
      <c r="B429" s="46" t="s">
        <v>828</v>
      </c>
    </row>
    <row r="430" spans="1:2" x14ac:dyDescent="0.25">
      <c r="A430" s="34" t="s">
        <v>266</v>
      </c>
      <c r="B430" s="46" t="s">
        <v>827</v>
      </c>
    </row>
    <row r="431" spans="1:2" x14ac:dyDescent="0.25">
      <c r="A431" s="34" t="s">
        <v>267</v>
      </c>
      <c r="B431" s="45" t="s">
        <v>837</v>
      </c>
    </row>
    <row r="432" spans="1:2" x14ac:dyDescent="0.25">
      <c r="A432" s="34" t="s">
        <v>268</v>
      </c>
      <c r="B432" s="45" t="s">
        <v>838</v>
      </c>
    </row>
    <row r="433" spans="1:2" x14ac:dyDescent="0.25">
      <c r="A433" s="34" t="s">
        <v>269</v>
      </c>
      <c r="B433" s="45" t="s">
        <v>839</v>
      </c>
    </row>
    <row r="434" spans="1:2" x14ac:dyDescent="0.25">
      <c r="A434" s="34" t="s">
        <v>264</v>
      </c>
      <c r="B434" s="45" t="s">
        <v>841</v>
      </c>
    </row>
    <row r="435" spans="1:2" x14ac:dyDescent="0.25">
      <c r="A435" s="34" t="s">
        <v>365</v>
      </c>
      <c r="B435" s="46" t="s">
        <v>823</v>
      </c>
    </row>
    <row r="436" spans="1:2" x14ac:dyDescent="0.25">
      <c r="A436" s="34" t="s">
        <v>366</v>
      </c>
      <c r="B436" s="46" t="s">
        <v>822</v>
      </c>
    </row>
    <row r="437" spans="1:2" x14ac:dyDescent="0.25">
      <c r="A437" s="34" t="s">
        <v>263</v>
      </c>
      <c r="B437" s="46" t="s">
        <v>821</v>
      </c>
    </row>
    <row r="438" spans="1:2" x14ac:dyDescent="0.25">
      <c r="A438" s="34" t="s">
        <v>270</v>
      </c>
      <c r="B438" s="46" t="s">
        <v>840</v>
      </c>
    </row>
    <row r="439" spans="1:2" x14ac:dyDescent="0.25">
      <c r="A439" s="34" t="s">
        <v>373</v>
      </c>
      <c r="B439" s="46" t="s">
        <v>831</v>
      </c>
    </row>
    <row r="440" spans="1:2" x14ac:dyDescent="0.25">
      <c r="A440" s="34" t="s">
        <v>374</v>
      </c>
      <c r="B440" s="46" t="s">
        <v>832</v>
      </c>
    </row>
    <row r="441" spans="1:2" x14ac:dyDescent="0.25">
      <c r="A441" s="34" t="s">
        <v>380</v>
      </c>
      <c r="B441" s="46" t="s">
        <v>833</v>
      </c>
    </row>
    <row r="442" spans="1:2" x14ac:dyDescent="0.25">
      <c r="A442" s="34" t="s">
        <v>381</v>
      </c>
      <c r="B442" s="46" t="s">
        <v>834</v>
      </c>
    </row>
    <row r="443" spans="1:2" x14ac:dyDescent="0.25">
      <c r="A443" s="34" t="s">
        <v>382</v>
      </c>
      <c r="B443" s="46" t="s">
        <v>835</v>
      </c>
    </row>
    <row r="444" spans="1:2" x14ac:dyDescent="0.25">
      <c r="A444" s="34" t="s">
        <v>383</v>
      </c>
      <c r="B444" s="46" t="s">
        <v>836</v>
      </c>
    </row>
    <row r="445" spans="1:2" x14ac:dyDescent="0.25">
      <c r="A445" s="34" t="s">
        <v>375</v>
      </c>
      <c r="B445" s="45" t="s">
        <v>697</v>
      </c>
    </row>
    <row r="446" spans="1:2" x14ac:dyDescent="0.25">
      <c r="A446" s="34" t="s">
        <v>376</v>
      </c>
      <c r="B446" s="45" t="s">
        <v>697</v>
      </c>
    </row>
    <row r="447" spans="1:2" x14ac:dyDescent="0.25">
      <c r="A447" s="34" t="s">
        <v>384</v>
      </c>
      <c r="B447" s="45" t="s">
        <v>697</v>
      </c>
    </row>
    <row r="448" spans="1:2" x14ac:dyDescent="0.25">
      <c r="A448" s="34" t="s">
        <v>385</v>
      </c>
      <c r="B448" s="45" t="s">
        <v>697</v>
      </c>
    </row>
    <row r="449" spans="1:2" x14ac:dyDescent="0.25">
      <c r="A449" s="34" t="s">
        <v>377</v>
      </c>
      <c r="B449" s="45" t="s">
        <v>697</v>
      </c>
    </row>
    <row r="450" spans="1:2" x14ac:dyDescent="0.25">
      <c r="A450" s="34" t="s">
        <v>386</v>
      </c>
      <c r="B450" s="45" t="s">
        <v>697</v>
      </c>
    </row>
    <row r="451" spans="1:2" x14ac:dyDescent="0.25">
      <c r="A451" s="41" t="s">
        <v>387</v>
      </c>
      <c r="B451" s="45" t="s">
        <v>697</v>
      </c>
    </row>
    <row r="452" spans="1:2" x14ac:dyDescent="0.25">
      <c r="A452" s="34" t="s">
        <v>388</v>
      </c>
      <c r="B452" s="45" t="s">
        <v>697</v>
      </c>
    </row>
    <row r="453" spans="1:2" x14ac:dyDescent="0.25">
      <c r="A453" s="34" t="s">
        <v>389</v>
      </c>
      <c r="B453" s="45" t="s">
        <v>697</v>
      </c>
    </row>
    <row r="454" spans="1:2" x14ac:dyDescent="0.25">
      <c r="A454" s="34" t="s">
        <v>390</v>
      </c>
      <c r="B454" s="45" t="s">
        <v>697</v>
      </c>
    </row>
    <row r="455" spans="1:2" x14ac:dyDescent="0.25">
      <c r="A455" s="34" t="s">
        <v>391</v>
      </c>
      <c r="B455" s="45" t="s">
        <v>697</v>
      </c>
    </row>
    <row r="456" spans="1:2" x14ac:dyDescent="0.25">
      <c r="A456" s="34" t="s">
        <v>392</v>
      </c>
      <c r="B456" s="45" t="s">
        <v>697</v>
      </c>
    </row>
    <row r="457" spans="1:2" x14ac:dyDescent="0.25">
      <c r="A457" s="34" t="s">
        <v>393</v>
      </c>
      <c r="B457" s="45" t="s">
        <v>697</v>
      </c>
    </row>
    <row r="458" spans="1:2" x14ac:dyDescent="0.25">
      <c r="A458" s="34" t="s">
        <v>635</v>
      </c>
      <c r="B458" s="45" t="s">
        <v>697</v>
      </c>
    </row>
    <row r="459" spans="1:2" x14ac:dyDescent="0.25">
      <c r="A459" s="34" t="s">
        <v>636</v>
      </c>
      <c r="B459" s="45" t="s">
        <v>697</v>
      </c>
    </row>
    <row r="460" spans="1:2" x14ac:dyDescent="0.25">
      <c r="A460" s="34" t="s">
        <v>394</v>
      </c>
      <c r="B460" s="45" t="s">
        <v>829</v>
      </c>
    </row>
    <row r="461" spans="1:2" x14ac:dyDescent="0.25">
      <c r="A461" s="34" t="s">
        <v>650</v>
      </c>
      <c r="B461" s="45" t="s">
        <v>830</v>
      </c>
    </row>
    <row r="462" spans="1:2" x14ac:dyDescent="0.25">
      <c r="A462" s="34" t="s">
        <v>395</v>
      </c>
      <c r="B462" s="46" t="s">
        <v>828</v>
      </c>
    </row>
    <row r="463" spans="1:2" x14ac:dyDescent="0.25">
      <c r="A463" s="34" t="s">
        <v>396</v>
      </c>
      <c r="B463" s="46" t="s">
        <v>827</v>
      </c>
    </row>
    <row r="464" spans="1:2" x14ac:dyDescent="0.25">
      <c r="A464" s="34" t="s">
        <v>658</v>
      </c>
      <c r="B464" s="45" t="s">
        <v>842</v>
      </c>
    </row>
    <row r="465" spans="1:2" x14ac:dyDescent="0.25">
      <c r="A465" s="34" t="s">
        <v>397</v>
      </c>
      <c r="B465" s="45" t="s">
        <v>837</v>
      </c>
    </row>
    <row r="466" spans="1:2" x14ac:dyDescent="0.25">
      <c r="A466" s="34" t="s">
        <v>398</v>
      </c>
      <c r="B466" s="45" t="s">
        <v>838</v>
      </c>
    </row>
    <row r="467" spans="1:2" x14ac:dyDescent="0.25">
      <c r="A467" s="34" t="s">
        <v>399</v>
      </c>
      <c r="B467" s="45" t="s">
        <v>839</v>
      </c>
    </row>
    <row r="468" spans="1:2" x14ac:dyDescent="0.25">
      <c r="A468" s="34" t="s">
        <v>400</v>
      </c>
      <c r="B468" s="45" t="s">
        <v>841</v>
      </c>
    </row>
    <row r="469" spans="1:2" x14ac:dyDescent="0.25">
      <c r="A469" s="34" t="s">
        <v>401</v>
      </c>
      <c r="B469" s="46" t="s">
        <v>823</v>
      </c>
    </row>
    <row r="470" spans="1:2" x14ac:dyDescent="0.25">
      <c r="A470" s="34" t="s">
        <v>402</v>
      </c>
      <c r="B470" s="46" t="s">
        <v>822</v>
      </c>
    </row>
    <row r="471" spans="1:2" x14ac:dyDescent="0.25">
      <c r="A471" s="34" t="s">
        <v>379</v>
      </c>
      <c r="B471" s="46" t="s">
        <v>821</v>
      </c>
    </row>
    <row r="472" spans="1:2" x14ac:dyDescent="0.25">
      <c r="A472" s="34" t="s">
        <v>378</v>
      </c>
      <c r="B472" s="46" t="s">
        <v>840</v>
      </c>
    </row>
    <row r="473" spans="1:2" x14ac:dyDescent="0.25">
      <c r="A473" s="34" t="s">
        <v>417</v>
      </c>
      <c r="B473" s="46" t="s">
        <v>831</v>
      </c>
    </row>
    <row r="474" spans="1:2" x14ac:dyDescent="0.25">
      <c r="A474" s="34" t="s">
        <v>418</v>
      </c>
      <c r="B474" s="46" t="s">
        <v>832</v>
      </c>
    </row>
    <row r="475" spans="1:2" x14ac:dyDescent="0.25">
      <c r="A475" s="34" t="s">
        <v>421</v>
      </c>
      <c r="B475" s="46" t="s">
        <v>833</v>
      </c>
    </row>
    <row r="476" spans="1:2" x14ac:dyDescent="0.25">
      <c r="A476" s="34" t="s">
        <v>422</v>
      </c>
      <c r="B476" s="46" t="s">
        <v>834</v>
      </c>
    </row>
    <row r="477" spans="1:2" x14ac:dyDescent="0.25">
      <c r="A477" s="34" t="s">
        <v>423</v>
      </c>
      <c r="B477" s="46" t="s">
        <v>835</v>
      </c>
    </row>
    <row r="478" spans="1:2" x14ac:dyDescent="0.25">
      <c r="A478" s="34" t="s">
        <v>424</v>
      </c>
      <c r="B478" s="46" t="s">
        <v>836</v>
      </c>
    </row>
    <row r="479" spans="1:2" x14ac:dyDescent="0.25">
      <c r="A479" s="34" t="s">
        <v>419</v>
      </c>
      <c r="B479" s="45" t="s">
        <v>697</v>
      </c>
    </row>
    <row r="480" spans="1:2" x14ac:dyDescent="0.25">
      <c r="A480" s="34" t="s">
        <v>420</v>
      </c>
      <c r="B480" s="45" t="s">
        <v>697</v>
      </c>
    </row>
    <row r="481" spans="1:2" x14ac:dyDescent="0.25">
      <c r="A481" s="34" t="s">
        <v>445</v>
      </c>
      <c r="B481" s="45" t="s">
        <v>697</v>
      </c>
    </row>
    <row r="482" spans="1:2" x14ac:dyDescent="0.25">
      <c r="A482" s="34" t="s">
        <v>446</v>
      </c>
      <c r="B482" s="45" t="s">
        <v>697</v>
      </c>
    </row>
    <row r="483" spans="1:2" x14ac:dyDescent="0.25">
      <c r="A483" s="34" t="s">
        <v>447</v>
      </c>
      <c r="B483" s="45" t="s">
        <v>697</v>
      </c>
    </row>
    <row r="484" spans="1:2" x14ac:dyDescent="0.25">
      <c r="A484" s="34" t="s">
        <v>448</v>
      </c>
      <c r="B484" s="45" t="s">
        <v>697</v>
      </c>
    </row>
    <row r="485" spans="1:2" x14ac:dyDescent="0.25">
      <c r="A485" s="41" t="s">
        <v>449</v>
      </c>
      <c r="B485" s="45" t="s">
        <v>697</v>
      </c>
    </row>
    <row r="486" spans="1:2" x14ac:dyDescent="0.25">
      <c r="A486" s="34" t="s">
        <v>450</v>
      </c>
      <c r="B486" s="45" t="s">
        <v>697</v>
      </c>
    </row>
    <row r="487" spans="1:2" x14ac:dyDescent="0.25">
      <c r="A487" s="34" t="s">
        <v>451</v>
      </c>
      <c r="B487" s="45" t="s">
        <v>697</v>
      </c>
    </row>
    <row r="488" spans="1:2" x14ac:dyDescent="0.25">
      <c r="A488" s="34" t="s">
        <v>452</v>
      </c>
      <c r="B488" s="45" t="s">
        <v>697</v>
      </c>
    </row>
    <row r="489" spans="1:2" x14ac:dyDescent="0.25">
      <c r="A489" s="34" t="s">
        <v>453</v>
      </c>
      <c r="B489" s="45" t="s">
        <v>697</v>
      </c>
    </row>
    <row r="490" spans="1:2" x14ac:dyDescent="0.25">
      <c r="A490" s="34" t="s">
        <v>454</v>
      </c>
      <c r="B490" s="45" t="s">
        <v>697</v>
      </c>
    </row>
    <row r="491" spans="1:2" x14ac:dyDescent="0.25">
      <c r="A491" s="34" t="s">
        <v>455</v>
      </c>
      <c r="B491" s="45" t="s">
        <v>697</v>
      </c>
    </row>
    <row r="492" spans="1:2" x14ac:dyDescent="0.25">
      <c r="A492" s="34" t="s">
        <v>637</v>
      </c>
      <c r="B492" s="45" t="s">
        <v>697</v>
      </c>
    </row>
    <row r="493" spans="1:2" x14ac:dyDescent="0.25">
      <c r="A493" s="34" t="s">
        <v>638</v>
      </c>
      <c r="B493" s="45" t="s">
        <v>697</v>
      </c>
    </row>
    <row r="494" spans="1:2" x14ac:dyDescent="0.25">
      <c r="A494" s="34" t="s">
        <v>456</v>
      </c>
      <c r="B494" s="45" t="s">
        <v>829</v>
      </c>
    </row>
    <row r="495" spans="1:2" x14ac:dyDescent="0.25">
      <c r="A495" s="34" t="s">
        <v>651</v>
      </c>
      <c r="B495" s="45" t="s">
        <v>830</v>
      </c>
    </row>
    <row r="496" spans="1:2" x14ac:dyDescent="0.25">
      <c r="A496" s="34" t="s">
        <v>457</v>
      </c>
      <c r="B496" s="46" t="s">
        <v>828</v>
      </c>
    </row>
    <row r="497" spans="1:2" x14ac:dyDescent="0.25">
      <c r="A497" s="34" t="s">
        <v>458</v>
      </c>
      <c r="B497" s="46" t="s">
        <v>827</v>
      </c>
    </row>
    <row r="498" spans="1:2" x14ac:dyDescent="0.25">
      <c r="A498" s="34" t="s">
        <v>459</v>
      </c>
      <c r="B498" s="45" t="s">
        <v>841</v>
      </c>
    </row>
    <row r="499" spans="1:2" x14ac:dyDescent="0.25">
      <c r="A499" s="34" t="s">
        <v>460</v>
      </c>
      <c r="B499" s="46" t="s">
        <v>823</v>
      </c>
    </row>
    <row r="500" spans="1:2" x14ac:dyDescent="0.25">
      <c r="A500" s="34" t="s">
        <v>461</v>
      </c>
      <c r="B500" s="46" t="s">
        <v>822</v>
      </c>
    </row>
    <row r="501" spans="1:2" x14ac:dyDescent="0.25">
      <c r="A501" s="34" t="s">
        <v>462</v>
      </c>
      <c r="B501" s="46" t="s">
        <v>821</v>
      </c>
    </row>
    <row r="502" spans="1:2" x14ac:dyDescent="0.25">
      <c r="A502" s="34" t="s">
        <v>425</v>
      </c>
      <c r="B502" s="46" t="s">
        <v>840</v>
      </c>
    </row>
    <row r="503" spans="1:2" x14ac:dyDescent="0.25">
      <c r="A503" s="34" t="s">
        <v>426</v>
      </c>
      <c r="B503" s="46" t="s">
        <v>831</v>
      </c>
    </row>
    <row r="504" spans="1:2" x14ac:dyDescent="0.25">
      <c r="A504" s="34" t="s">
        <v>427</v>
      </c>
      <c r="B504" s="46" t="s">
        <v>832</v>
      </c>
    </row>
    <row r="505" spans="1:2" x14ac:dyDescent="0.25">
      <c r="A505" s="34" t="s">
        <v>428</v>
      </c>
      <c r="B505" s="46" t="s">
        <v>833</v>
      </c>
    </row>
    <row r="506" spans="1:2" x14ac:dyDescent="0.25">
      <c r="A506" s="34" t="s">
        <v>429</v>
      </c>
      <c r="B506" s="46" t="s">
        <v>834</v>
      </c>
    </row>
    <row r="507" spans="1:2" x14ac:dyDescent="0.25">
      <c r="A507" s="34" t="s">
        <v>430</v>
      </c>
      <c r="B507" s="46" t="s">
        <v>835</v>
      </c>
    </row>
    <row r="508" spans="1:2" x14ac:dyDescent="0.25">
      <c r="A508" s="34" t="s">
        <v>431</v>
      </c>
      <c r="B508" s="46" t="s">
        <v>836</v>
      </c>
    </row>
    <row r="509" spans="1:2" x14ac:dyDescent="0.25">
      <c r="A509" s="34" t="s">
        <v>432</v>
      </c>
      <c r="B509" s="45" t="s">
        <v>697</v>
      </c>
    </row>
    <row r="510" spans="1:2" x14ac:dyDescent="0.25">
      <c r="A510" s="34" t="s">
        <v>433</v>
      </c>
      <c r="B510" s="45" t="s">
        <v>697</v>
      </c>
    </row>
    <row r="511" spans="1:2" x14ac:dyDescent="0.25">
      <c r="A511" s="34" t="s">
        <v>434</v>
      </c>
      <c r="B511" s="45" t="s">
        <v>697</v>
      </c>
    </row>
    <row r="512" spans="1:2" x14ac:dyDescent="0.25">
      <c r="A512" s="34" t="s">
        <v>435</v>
      </c>
      <c r="B512" s="45" t="s">
        <v>697</v>
      </c>
    </row>
    <row r="513" spans="1:2" x14ac:dyDescent="0.25">
      <c r="A513" s="34" t="s">
        <v>436</v>
      </c>
      <c r="B513" s="45" t="s">
        <v>697</v>
      </c>
    </row>
    <row r="514" spans="1:2" x14ac:dyDescent="0.25">
      <c r="A514" s="34" t="s">
        <v>437</v>
      </c>
      <c r="B514" s="45" t="s">
        <v>697</v>
      </c>
    </row>
    <row r="515" spans="1:2" x14ac:dyDescent="0.25">
      <c r="A515" s="41" t="s">
        <v>438</v>
      </c>
      <c r="B515" s="45" t="s">
        <v>697</v>
      </c>
    </row>
    <row r="516" spans="1:2" x14ac:dyDescent="0.25">
      <c r="A516" s="34" t="s">
        <v>439</v>
      </c>
      <c r="B516" s="45" t="s">
        <v>697</v>
      </c>
    </row>
    <row r="517" spans="1:2" x14ac:dyDescent="0.25">
      <c r="A517" s="34" t="s">
        <v>440</v>
      </c>
      <c r="B517" s="45" t="s">
        <v>697</v>
      </c>
    </row>
    <row r="518" spans="1:2" x14ac:dyDescent="0.25">
      <c r="A518" s="34" t="s">
        <v>441</v>
      </c>
      <c r="B518" s="45" t="s">
        <v>697</v>
      </c>
    </row>
    <row r="519" spans="1:2" x14ac:dyDescent="0.25">
      <c r="A519" s="34" t="s">
        <v>442</v>
      </c>
      <c r="B519" s="45" t="s">
        <v>697</v>
      </c>
    </row>
    <row r="520" spans="1:2" x14ac:dyDescent="0.25">
      <c r="A520" s="34" t="s">
        <v>443</v>
      </c>
      <c r="B520" s="45" t="s">
        <v>697</v>
      </c>
    </row>
    <row r="521" spans="1:2" x14ac:dyDescent="0.25">
      <c r="A521" s="34" t="s">
        <v>444</v>
      </c>
      <c r="B521" s="45" t="s">
        <v>697</v>
      </c>
    </row>
    <row r="522" spans="1:2" x14ac:dyDescent="0.25">
      <c r="A522" s="34" t="s">
        <v>641</v>
      </c>
      <c r="B522" s="45" t="s">
        <v>697</v>
      </c>
    </row>
    <row r="523" spans="1:2" x14ac:dyDescent="0.25">
      <c r="A523" s="34" t="s">
        <v>642</v>
      </c>
      <c r="B523" s="45" t="s">
        <v>697</v>
      </c>
    </row>
    <row r="524" spans="1:2" x14ac:dyDescent="0.25">
      <c r="A524" s="34" t="s">
        <v>465</v>
      </c>
      <c r="B524" s="46" t="s">
        <v>831</v>
      </c>
    </row>
    <row r="525" spans="1:2" x14ac:dyDescent="0.25">
      <c r="A525" s="34" t="s">
        <v>466</v>
      </c>
      <c r="B525" s="46" t="s">
        <v>832</v>
      </c>
    </row>
    <row r="526" spans="1:2" x14ac:dyDescent="0.25">
      <c r="A526" s="34" t="s">
        <v>467</v>
      </c>
      <c r="B526" s="46" t="s">
        <v>833</v>
      </c>
    </row>
    <row r="527" spans="1:2" x14ac:dyDescent="0.25">
      <c r="A527" s="34" t="s">
        <v>468</v>
      </c>
      <c r="B527" s="46" t="s">
        <v>834</v>
      </c>
    </row>
    <row r="528" spans="1:2" x14ac:dyDescent="0.25">
      <c r="A528" s="34" t="s">
        <v>469</v>
      </c>
      <c r="B528" s="46" t="s">
        <v>835</v>
      </c>
    </row>
    <row r="529" spans="1:2" x14ac:dyDescent="0.25">
      <c r="A529" s="34" t="s">
        <v>470</v>
      </c>
      <c r="B529" s="46" t="s">
        <v>836</v>
      </c>
    </row>
    <row r="530" spans="1:2" x14ac:dyDescent="0.25">
      <c r="A530" s="34" t="s">
        <v>471</v>
      </c>
      <c r="B530" s="45" t="s">
        <v>697</v>
      </c>
    </row>
    <row r="531" spans="1:2" x14ac:dyDescent="0.25">
      <c r="A531" s="34" t="s">
        <v>472</v>
      </c>
      <c r="B531" s="45" t="s">
        <v>697</v>
      </c>
    </row>
    <row r="532" spans="1:2" x14ac:dyDescent="0.25">
      <c r="A532" s="34" t="s">
        <v>473</v>
      </c>
      <c r="B532" s="45" t="s">
        <v>697</v>
      </c>
    </row>
    <row r="533" spans="1:2" x14ac:dyDescent="0.25">
      <c r="A533" s="34" t="s">
        <v>474</v>
      </c>
      <c r="B533" s="45" t="s">
        <v>697</v>
      </c>
    </row>
    <row r="534" spans="1:2" x14ac:dyDescent="0.25">
      <c r="A534" s="34" t="s">
        <v>475</v>
      </c>
      <c r="B534" s="45" t="s">
        <v>697</v>
      </c>
    </row>
    <row r="535" spans="1:2" x14ac:dyDescent="0.25">
      <c r="A535" s="34" t="s">
        <v>476</v>
      </c>
      <c r="B535" s="45" t="s">
        <v>697</v>
      </c>
    </row>
    <row r="536" spans="1:2" x14ac:dyDescent="0.25">
      <c r="A536" s="41" t="s">
        <v>477</v>
      </c>
      <c r="B536" s="45" t="s">
        <v>697</v>
      </c>
    </row>
    <row r="537" spans="1:2" x14ac:dyDescent="0.25">
      <c r="A537" s="34" t="s">
        <v>478</v>
      </c>
      <c r="B537" s="45" t="s">
        <v>697</v>
      </c>
    </row>
    <row r="538" spans="1:2" x14ac:dyDescent="0.25">
      <c r="A538" s="34" t="s">
        <v>479</v>
      </c>
      <c r="B538" s="45" t="s">
        <v>697</v>
      </c>
    </row>
    <row r="539" spans="1:2" x14ac:dyDescent="0.25">
      <c r="A539" s="34" t="s">
        <v>480</v>
      </c>
      <c r="B539" s="45" t="s">
        <v>697</v>
      </c>
    </row>
    <row r="540" spans="1:2" x14ac:dyDescent="0.25">
      <c r="A540" s="34" t="s">
        <v>481</v>
      </c>
      <c r="B540" s="45" t="s">
        <v>697</v>
      </c>
    </row>
    <row r="541" spans="1:2" x14ac:dyDescent="0.25">
      <c r="A541" s="34" t="s">
        <v>482</v>
      </c>
      <c r="B541" s="45" t="s">
        <v>697</v>
      </c>
    </row>
    <row r="542" spans="1:2" x14ac:dyDescent="0.25">
      <c r="A542" s="34" t="s">
        <v>483</v>
      </c>
      <c r="B542" s="45" t="s">
        <v>697</v>
      </c>
    </row>
    <row r="543" spans="1:2" x14ac:dyDescent="0.25">
      <c r="A543" s="34" t="s">
        <v>639</v>
      </c>
      <c r="B543" s="45" t="s">
        <v>697</v>
      </c>
    </row>
    <row r="544" spans="1:2" x14ac:dyDescent="0.25">
      <c r="A544" s="34" t="s">
        <v>640</v>
      </c>
      <c r="B544" s="45" t="s">
        <v>697</v>
      </c>
    </row>
    <row r="545" spans="1:2" x14ac:dyDescent="0.25">
      <c r="A545" s="34" t="s">
        <v>484</v>
      </c>
      <c r="B545" s="45" t="s">
        <v>829</v>
      </c>
    </row>
    <row r="546" spans="1:2" x14ac:dyDescent="0.25">
      <c r="A546" s="34" t="s">
        <v>649</v>
      </c>
      <c r="B546" s="45" t="s">
        <v>830</v>
      </c>
    </row>
    <row r="547" spans="1:2" x14ac:dyDescent="0.25">
      <c r="A547" s="34" t="s">
        <v>485</v>
      </c>
      <c r="B547" s="46" t="s">
        <v>828</v>
      </c>
    </row>
    <row r="548" spans="1:2" x14ac:dyDescent="0.25">
      <c r="A548" s="34" t="s">
        <v>486</v>
      </c>
      <c r="B548" s="46" t="s">
        <v>827</v>
      </c>
    </row>
    <row r="549" spans="1:2" x14ac:dyDescent="0.25">
      <c r="A549" s="34" t="s">
        <v>487</v>
      </c>
      <c r="B549" s="45" t="s">
        <v>843</v>
      </c>
    </row>
    <row r="550" spans="1:2" x14ac:dyDescent="0.25">
      <c r="A550" s="34" t="s">
        <v>488</v>
      </c>
      <c r="B550" s="45" t="s">
        <v>844</v>
      </c>
    </row>
    <row r="551" spans="1:2" x14ac:dyDescent="0.25">
      <c r="A551" s="34" t="s">
        <v>489</v>
      </c>
      <c r="B551" s="45" t="s">
        <v>845</v>
      </c>
    </row>
    <row r="552" spans="1:2" x14ac:dyDescent="0.25">
      <c r="A552" s="34" t="s">
        <v>490</v>
      </c>
      <c r="B552" s="45" t="s">
        <v>841</v>
      </c>
    </row>
    <row r="553" spans="1:2" x14ac:dyDescent="0.25">
      <c r="A553" s="34" t="s">
        <v>491</v>
      </c>
      <c r="B553" s="46" t="s">
        <v>823</v>
      </c>
    </row>
    <row r="554" spans="1:2" x14ac:dyDescent="0.25">
      <c r="A554" s="34" t="s">
        <v>492</v>
      </c>
      <c r="B554" s="46" t="s">
        <v>821</v>
      </c>
    </row>
    <row r="555" spans="1:2" x14ac:dyDescent="0.25">
      <c r="A555" s="34" t="s">
        <v>493</v>
      </c>
      <c r="B555" s="46" t="s">
        <v>840</v>
      </c>
    </row>
    <row r="556" spans="1:2" x14ac:dyDescent="0.25">
      <c r="A556" s="34" t="s">
        <v>500</v>
      </c>
      <c r="B556" s="46" t="s">
        <v>831</v>
      </c>
    </row>
    <row r="557" spans="1:2" x14ac:dyDescent="0.25">
      <c r="A557" s="34" t="s">
        <v>501</v>
      </c>
      <c r="B557" s="46" t="s">
        <v>832</v>
      </c>
    </row>
    <row r="558" spans="1:2" x14ac:dyDescent="0.25">
      <c r="A558" s="34" t="s">
        <v>502</v>
      </c>
      <c r="B558" s="46" t="s">
        <v>833</v>
      </c>
    </row>
    <row r="559" spans="1:2" x14ac:dyDescent="0.25">
      <c r="A559" s="34" t="s">
        <v>503</v>
      </c>
      <c r="B559" s="46" t="s">
        <v>834</v>
      </c>
    </row>
    <row r="560" spans="1:2" x14ac:dyDescent="0.25">
      <c r="A560" s="34" t="s">
        <v>504</v>
      </c>
      <c r="B560" s="46" t="s">
        <v>835</v>
      </c>
    </row>
    <row r="561" spans="1:2" x14ac:dyDescent="0.25">
      <c r="A561" s="34" t="s">
        <v>505</v>
      </c>
      <c r="B561" s="46" t="s">
        <v>836</v>
      </c>
    </row>
    <row r="562" spans="1:2" x14ac:dyDescent="0.25">
      <c r="A562" s="34" t="s">
        <v>506</v>
      </c>
      <c r="B562" s="45" t="s">
        <v>697</v>
      </c>
    </row>
    <row r="563" spans="1:2" x14ac:dyDescent="0.25">
      <c r="A563" s="34" t="s">
        <v>507</v>
      </c>
      <c r="B563" s="45" t="s">
        <v>697</v>
      </c>
    </row>
    <row r="564" spans="1:2" x14ac:dyDescent="0.25">
      <c r="A564" s="34" t="s">
        <v>508</v>
      </c>
      <c r="B564" s="45" t="s">
        <v>697</v>
      </c>
    </row>
    <row r="565" spans="1:2" x14ac:dyDescent="0.25">
      <c r="A565" s="34" t="s">
        <v>509</v>
      </c>
      <c r="B565" s="45" t="s">
        <v>697</v>
      </c>
    </row>
    <row r="566" spans="1:2" x14ac:dyDescent="0.25">
      <c r="A566" s="34" t="s">
        <v>510</v>
      </c>
      <c r="B566" s="45" t="s">
        <v>697</v>
      </c>
    </row>
    <row r="567" spans="1:2" x14ac:dyDescent="0.25">
      <c r="A567" s="34" t="s">
        <v>511</v>
      </c>
      <c r="B567" s="45" t="s">
        <v>697</v>
      </c>
    </row>
    <row r="568" spans="1:2" x14ac:dyDescent="0.25">
      <c r="A568" s="41" t="s">
        <v>512</v>
      </c>
      <c r="B568" s="45" t="s">
        <v>697</v>
      </c>
    </row>
    <row r="569" spans="1:2" x14ac:dyDescent="0.25">
      <c r="A569" s="34" t="s">
        <v>513</v>
      </c>
      <c r="B569" s="45" t="s">
        <v>697</v>
      </c>
    </row>
    <row r="570" spans="1:2" x14ac:dyDescent="0.25">
      <c r="A570" s="34" t="s">
        <v>514</v>
      </c>
      <c r="B570" s="45" t="s">
        <v>697</v>
      </c>
    </row>
    <row r="571" spans="1:2" x14ac:dyDescent="0.25">
      <c r="A571" s="34" t="s">
        <v>515</v>
      </c>
      <c r="B571" s="45" t="s">
        <v>697</v>
      </c>
    </row>
    <row r="572" spans="1:2" x14ac:dyDescent="0.25">
      <c r="A572" s="34" t="s">
        <v>516</v>
      </c>
      <c r="B572" s="45" t="s">
        <v>697</v>
      </c>
    </row>
    <row r="573" spans="1:2" x14ac:dyDescent="0.25">
      <c r="A573" s="34" t="s">
        <v>517</v>
      </c>
      <c r="B573" s="45" t="s">
        <v>697</v>
      </c>
    </row>
    <row r="574" spans="1:2" x14ac:dyDescent="0.25">
      <c r="A574" s="34" t="s">
        <v>518</v>
      </c>
      <c r="B574" s="45" t="s">
        <v>697</v>
      </c>
    </row>
    <row r="575" spans="1:2" x14ac:dyDescent="0.25">
      <c r="A575" s="34" t="s">
        <v>643</v>
      </c>
      <c r="B575" s="45" t="s">
        <v>697</v>
      </c>
    </row>
    <row r="576" spans="1:2" x14ac:dyDescent="0.25">
      <c r="A576" s="34" t="s">
        <v>644</v>
      </c>
      <c r="B576" s="45" t="s">
        <v>697</v>
      </c>
    </row>
    <row r="577" spans="1:2" x14ac:dyDescent="0.25">
      <c r="A577" s="34" t="s">
        <v>519</v>
      </c>
      <c r="B577" s="45" t="s">
        <v>829</v>
      </c>
    </row>
    <row r="578" spans="1:2" x14ac:dyDescent="0.25">
      <c r="A578" s="34" t="s">
        <v>648</v>
      </c>
      <c r="B578" s="45" t="s">
        <v>830</v>
      </c>
    </row>
    <row r="579" spans="1:2" x14ac:dyDescent="0.25">
      <c r="A579" s="34" t="s">
        <v>520</v>
      </c>
      <c r="B579" s="46" t="s">
        <v>828</v>
      </c>
    </row>
    <row r="580" spans="1:2" x14ac:dyDescent="0.25">
      <c r="A580" s="34" t="s">
        <v>521</v>
      </c>
      <c r="B580" s="46" t="s">
        <v>827</v>
      </c>
    </row>
    <row r="581" spans="1:2" x14ac:dyDescent="0.25">
      <c r="A581" s="34" t="s">
        <v>522</v>
      </c>
      <c r="B581" s="45" t="s">
        <v>843</v>
      </c>
    </row>
    <row r="582" spans="1:2" x14ac:dyDescent="0.25">
      <c r="A582" s="34" t="s">
        <v>523</v>
      </c>
      <c r="B582" s="45" t="s">
        <v>844</v>
      </c>
    </row>
    <row r="583" spans="1:2" x14ac:dyDescent="0.25">
      <c r="A583" s="34" t="s">
        <v>524</v>
      </c>
      <c r="B583" s="45" t="s">
        <v>845</v>
      </c>
    </row>
    <row r="584" spans="1:2" x14ac:dyDescent="0.25">
      <c r="A584" s="34" t="s">
        <v>525</v>
      </c>
      <c r="B584" s="45" t="s">
        <v>841</v>
      </c>
    </row>
    <row r="585" spans="1:2" x14ac:dyDescent="0.25">
      <c r="A585" s="34" t="s">
        <v>536</v>
      </c>
      <c r="B585" s="46" t="s">
        <v>823</v>
      </c>
    </row>
    <row r="586" spans="1:2" x14ac:dyDescent="0.25">
      <c r="A586" s="34" t="s">
        <v>530</v>
      </c>
      <c r="B586" s="46" t="s">
        <v>821</v>
      </c>
    </row>
    <row r="587" spans="1:2" x14ac:dyDescent="0.25">
      <c r="A587" s="34" t="s">
        <v>529</v>
      </c>
      <c r="B587" s="46" t="s">
        <v>840</v>
      </c>
    </row>
    <row r="588" spans="1:2" x14ac:dyDescent="0.25">
      <c r="A588" s="34" t="s">
        <v>531</v>
      </c>
      <c r="B588" s="46" t="s">
        <v>831</v>
      </c>
    </row>
    <row r="589" spans="1:2" x14ac:dyDescent="0.25">
      <c r="A589" s="34" t="s">
        <v>560</v>
      </c>
      <c r="B589" s="46" t="s">
        <v>832</v>
      </c>
    </row>
    <row r="590" spans="1:2" x14ac:dyDescent="0.25">
      <c r="A590" s="34" t="s">
        <v>559</v>
      </c>
      <c r="B590" s="46" t="s">
        <v>833</v>
      </c>
    </row>
    <row r="591" spans="1:2" x14ac:dyDescent="0.25">
      <c r="A591" s="34" t="s">
        <v>558</v>
      </c>
      <c r="B591" s="46" t="s">
        <v>834</v>
      </c>
    </row>
    <row r="592" spans="1:2" x14ac:dyDescent="0.25">
      <c r="A592" s="34" t="s">
        <v>557</v>
      </c>
      <c r="B592" s="46" t="s">
        <v>835</v>
      </c>
    </row>
    <row r="593" spans="1:2" x14ac:dyDescent="0.25">
      <c r="A593" s="34" t="s">
        <v>556</v>
      </c>
      <c r="B593" s="46" t="s">
        <v>836</v>
      </c>
    </row>
    <row r="594" spans="1:2" x14ac:dyDescent="0.25">
      <c r="A594" s="34" t="s">
        <v>555</v>
      </c>
      <c r="B594" s="45" t="s">
        <v>697</v>
      </c>
    </row>
    <row r="595" spans="1:2" x14ac:dyDescent="0.25">
      <c r="A595" s="34" t="s">
        <v>554</v>
      </c>
      <c r="B595" s="45" t="s">
        <v>697</v>
      </c>
    </row>
    <row r="596" spans="1:2" x14ac:dyDescent="0.25">
      <c r="A596" s="34" t="s">
        <v>553</v>
      </c>
      <c r="B596" s="45" t="s">
        <v>697</v>
      </c>
    </row>
    <row r="597" spans="1:2" x14ac:dyDescent="0.25">
      <c r="A597" s="34" t="s">
        <v>552</v>
      </c>
      <c r="B597" s="45" t="s">
        <v>697</v>
      </c>
    </row>
    <row r="598" spans="1:2" x14ac:dyDescent="0.25">
      <c r="A598" s="34" t="s">
        <v>551</v>
      </c>
      <c r="B598" s="45" t="s">
        <v>697</v>
      </c>
    </row>
    <row r="599" spans="1:2" x14ac:dyDescent="0.25">
      <c r="A599" s="34" t="s">
        <v>550</v>
      </c>
      <c r="B599" s="45" t="s">
        <v>697</v>
      </c>
    </row>
    <row r="600" spans="1:2" x14ac:dyDescent="0.25">
      <c r="A600" s="41" t="s">
        <v>549</v>
      </c>
      <c r="B600" s="45" t="s">
        <v>697</v>
      </c>
    </row>
    <row r="601" spans="1:2" x14ac:dyDescent="0.25">
      <c r="A601" s="34" t="s">
        <v>548</v>
      </c>
      <c r="B601" s="45" t="s">
        <v>697</v>
      </c>
    </row>
    <row r="602" spans="1:2" x14ac:dyDescent="0.25">
      <c r="A602" s="34" t="s">
        <v>547</v>
      </c>
      <c r="B602" s="45" t="s">
        <v>697</v>
      </c>
    </row>
    <row r="603" spans="1:2" x14ac:dyDescent="0.25">
      <c r="A603" s="34" t="s">
        <v>546</v>
      </c>
      <c r="B603" s="45" t="s">
        <v>697</v>
      </c>
    </row>
    <row r="604" spans="1:2" x14ac:dyDescent="0.25">
      <c r="A604" s="34" t="s">
        <v>545</v>
      </c>
      <c r="B604" s="45" t="s">
        <v>697</v>
      </c>
    </row>
    <row r="605" spans="1:2" x14ac:dyDescent="0.25">
      <c r="A605" s="34" t="s">
        <v>544</v>
      </c>
      <c r="B605" s="45" t="s">
        <v>697</v>
      </c>
    </row>
    <row r="606" spans="1:2" x14ac:dyDescent="0.25">
      <c r="A606" s="34" t="s">
        <v>543</v>
      </c>
      <c r="B606" s="45" t="s">
        <v>697</v>
      </c>
    </row>
    <row r="607" spans="1:2" x14ac:dyDescent="0.25">
      <c r="A607" s="34" t="s">
        <v>619</v>
      </c>
      <c r="B607" s="45" t="s">
        <v>697</v>
      </c>
    </row>
    <row r="608" spans="1:2" x14ac:dyDescent="0.25">
      <c r="A608" s="34" t="s">
        <v>620</v>
      </c>
      <c r="B608" s="45" t="s">
        <v>697</v>
      </c>
    </row>
    <row r="609" spans="1:2" x14ac:dyDescent="0.25">
      <c r="A609" s="34" t="s">
        <v>542</v>
      </c>
      <c r="B609" s="45" t="s">
        <v>829</v>
      </c>
    </row>
    <row r="610" spans="1:2" x14ac:dyDescent="0.25">
      <c r="A610" s="34" t="s">
        <v>647</v>
      </c>
      <c r="B610" s="45" t="s">
        <v>830</v>
      </c>
    </row>
    <row r="611" spans="1:2" x14ac:dyDescent="0.25">
      <c r="A611" s="34" t="s">
        <v>541</v>
      </c>
      <c r="B611" s="46" t="s">
        <v>828</v>
      </c>
    </row>
    <row r="612" spans="1:2" x14ac:dyDescent="0.25">
      <c r="A612" s="34" t="s">
        <v>540</v>
      </c>
      <c r="B612" s="46" t="s">
        <v>827</v>
      </c>
    </row>
    <row r="613" spans="1:2" x14ac:dyDescent="0.25">
      <c r="A613" s="34" t="s">
        <v>539</v>
      </c>
      <c r="B613" s="45" t="s">
        <v>843</v>
      </c>
    </row>
    <row r="614" spans="1:2" x14ac:dyDescent="0.25">
      <c r="A614" s="34" t="s">
        <v>538</v>
      </c>
      <c r="B614" s="45" t="s">
        <v>844</v>
      </c>
    </row>
    <row r="615" spans="1:2" x14ac:dyDescent="0.25">
      <c r="A615" s="34" t="s">
        <v>537</v>
      </c>
      <c r="B615" s="45" t="s">
        <v>845</v>
      </c>
    </row>
    <row r="616" spans="1:2" x14ac:dyDescent="0.25">
      <c r="A616" s="34" t="s">
        <v>535</v>
      </c>
      <c r="B616" s="45" t="s">
        <v>841</v>
      </c>
    </row>
    <row r="617" spans="1:2" x14ac:dyDescent="0.25">
      <c r="A617" s="34" t="s">
        <v>534</v>
      </c>
      <c r="B617" s="46" t="s">
        <v>823</v>
      </c>
    </row>
    <row r="618" spans="1:2" x14ac:dyDescent="0.25">
      <c r="A618" s="34" t="s">
        <v>533</v>
      </c>
      <c r="B618" s="46" t="s">
        <v>821</v>
      </c>
    </row>
    <row r="619" spans="1:2" x14ac:dyDescent="0.25">
      <c r="A619" s="34" t="s">
        <v>532</v>
      </c>
      <c r="B619" s="46" t="s">
        <v>840</v>
      </c>
    </row>
    <row r="620" spans="1:2" x14ac:dyDescent="0.25">
      <c r="A620" s="42" t="s">
        <v>613</v>
      </c>
      <c r="B620" s="46" t="s">
        <v>848</v>
      </c>
    </row>
    <row r="621" spans="1:2" x14ac:dyDescent="0.25">
      <c r="A621" s="43" t="s">
        <v>614</v>
      </c>
      <c r="B621" s="46" t="s">
        <v>850</v>
      </c>
    </row>
    <row r="622" spans="1:2" x14ac:dyDescent="0.25">
      <c r="A622" s="42" t="s">
        <v>615</v>
      </c>
      <c r="B622" s="46" t="s">
        <v>850</v>
      </c>
    </row>
    <row r="623" spans="1:2" x14ac:dyDescent="0.25">
      <c r="A623" s="42" t="s">
        <v>616</v>
      </c>
      <c r="B623" s="46" t="s">
        <v>849</v>
      </c>
    </row>
    <row r="624" spans="1:2" x14ac:dyDescent="0.25">
      <c r="A624" s="42" t="s">
        <v>617</v>
      </c>
      <c r="B624" s="46" t="s">
        <v>850</v>
      </c>
    </row>
    <row r="625" spans="1:2" x14ac:dyDescent="0.25">
      <c r="A625" s="42" t="s">
        <v>618</v>
      </c>
      <c r="B625" s="46" t="s">
        <v>851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56"/>
  <sheetViews>
    <sheetView tabSelected="1" zoomScaleNormal="100" workbookViewId="0">
      <pane xSplit="9" ySplit="1" topLeftCell="J2" activePane="bottomRight" state="frozen"/>
      <selection pane="topRight" activeCell="I1" sqref="I1"/>
      <selection pane="bottomLeft" activeCell="A2" sqref="A2"/>
      <selection pane="bottomRight"/>
    </sheetView>
  </sheetViews>
  <sheetFormatPr defaultRowHeight="15" x14ac:dyDescent="0.25"/>
  <cols>
    <col min="1" max="1" width="9.28515625" bestFit="1" customWidth="1"/>
    <col min="2" max="2" width="8.140625" bestFit="1" customWidth="1"/>
    <col min="3" max="3" width="4.5703125" style="4" bestFit="1" customWidth="1"/>
    <col min="4" max="4" width="4.42578125" bestFit="1" customWidth="1"/>
    <col min="5" max="5" width="10.42578125" bestFit="1" customWidth="1"/>
    <col min="6" max="6" width="8.85546875" bestFit="1" customWidth="1"/>
    <col min="7" max="7" width="9.5703125" style="4" bestFit="1" customWidth="1"/>
    <col min="8" max="8" width="12.42578125" style="12" bestFit="1" customWidth="1"/>
    <col min="9" max="9" width="8.85546875" style="4" bestFit="1" customWidth="1"/>
    <col min="10" max="11" width="10.28515625" style="4" customWidth="1"/>
    <col min="12" max="12" width="10.28515625" style="12" customWidth="1"/>
    <col min="13" max="13" width="11.5703125" customWidth="1"/>
    <col min="14" max="14" width="12.5703125" customWidth="1"/>
    <col min="15" max="15" width="9.5703125" style="12" customWidth="1"/>
    <col min="16" max="16" width="11.28515625" style="12" customWidth="1"/>
    <col min="17" max="17" width="7.5703125" bestFit="1" customWidth="1"/>
    <col min="18" max="18" width="6.140625" customWidth="1"/>
    <col min="19" max="19" width="7" bestFit="1" customWidth="1"/>
    <col min="20" max="20" width="7.42578125" bestFit="1" customWidth="1"/>
    <col min="21" max="21" width="6" customWidth="1"/>
    <col min="22" max="22" width="6.85546875" bestFit="1" customWidth="1"/>
    <col min="23" max="23" width="12" customWidth="1"/>
    <col min="24" max="24" width="12.7109375" style="12" customWidth="1"/>
    <col min="25" max="25" width="12.140625" style="12" bestFit="1" customWidth="1"/>
    <col min="26" max="26" width="10.7109375" style="12" bestFit="1" customWidth="1"/>
    <col min="27" max="27" width="11.5703125" style="12" bestFit="1" customWidth="1"/>
    <col min="28" max="28" width="10.140625" style="12" customWidth="1"/>
    <col min="29" max="29" width="15.42578125" style="12" bestFit="1" customWidth="1"/>
    <col min="30" max="30" width="19.42578125" style="12" customWidth="1"/>
    <col min="31" max="31" width="11.42578125" style="12" bestFit="1" customWidth="1"/>
    <col min="32" max="32" width="10.85546875" style="12" customWidth="1"/>
    <col min="33" max="33" width="19.85546875" style="12" bestFit="1" customWidth="1"/>
    <col min="34" max="34" width="15.85546875" style="12" customWidth="1"/>
    <col min="35" max="35" width="7.5703125" style="12" bestFit="1" customWidth="1"/>
    <col min="36" max="36" width="16.28515625" style="12" bestFit="1" customWidth="1"/>
    <col min="37" max="37" width="15" style="12" bestFit="1" customWidth="1"/>
    <col min="38" max="39" width="11.5703125" style="12" bestFit="1" customWidth="1"/>
    <col min="40" max="40" width="19.42578125" style="12" bestFit="1" customWidth="1"/>
    <col min="41" max="41" width="14.7109375" style="12" bestFit="1" customWidth="1"/>
    <col min="42" max="42" width="15.140625" style="12" bestFit="1" customWidth="1"/>
    <col min="43" max="43" width="19.42578125" style="12" bestFit="1" customWidth="1"/>
    <col min="44" max="44" width="15.140625" style="12" bestFit="1" customWidth="1"/>
    <col min="45" max="45" width="5.5703125" style="12" customWidth="1"/>
    <col min="46" max="46" width="7" style="12" bestFit="1" customWidth="1"/>
    <col min="47" max="47" width="6.85546875" style="12" bestFit="1" customWidth="1"/>
    <col min="48" max="48" width="7.85546875" style="12" bestFit="1" customWidth="1"/>
    <col min="49" max="49" width="8.5703125" style="12" bestFit="1" customWidth="1"/>
    <col min="50" max="50" width="8.140625" style="12" bestFit="1" customWidth="1"/>
    <col min="51" max="51" width="19.85546875" style="12" bestFit="1" customWidth="1"/>
    <col min="52" max="52" width="29.85546875" style="12" bestFit="1" customWidth="1"/>
    <col min="53" max="53" width="19.42578125" style="12" customWidth="1"/>
    <col min="54" max="54" width="26" style="4" customWidth="1"/>
    <col min="55" max="56" width="7" style="12" customWidth="1"/>
    <col min="57" max="57" width="6" style="12" customWidth="1"/>
    <col min="58" max="58" width="14" customWidth="1"/>
    <col min="59" max="63" width="15" customWidth="1"/>
    <col min="64" max="66" width="9.85546875" customWidth="1"/>
    <col min="67" max="67" width="9.85546875" style="12" customWidth="1"/>
    <col min="68" max="71" width="10.85546875" style="4" customWidth="1"/>
    <col min="72" max="72" width="11" style="4" customWidth="1"/>
    <col min="73" max="74" width="10.85546875" style="4" customWidth="1"/>
    <col min="75" max="75" width="11" style="4" customWidth="1"/>
    <col min="76" max="77" width="10.7109375" style="4" bestFit="1" customWidth="1"/>
    <col min="78" max="80" width="9.7109375" style="4" customWidth="1"/>
    <col min="81" max="84" width="10.7109375" style="4" customWidth="1"/>
    <col min="85" max="85" width="18.42578125" style="12" customWidth="1"/>
    <col min="86" max="88" width="19.42578125" style="12" customWidth="1"/>
    <col min="89" max="89" width="19.140625" style="12" bestFit="1" customWidth="1"/>
    <col min="90" max="90" width="38.42578125" style="12" customWidth="1"/>
    <col min="91" max="91" width="19.42578125" style="12" customWidth="1"/>
    <col min="92" max="92" width="28.5703125" style="12" customWidth="1"/>
    <col min="93" max="94" width="19.42578125" style="12" customWidth="1"/>
    <col min="95" max="98" width="14.28515625" style="12" customWidth="1"/>
    <col min="99" max="102" width="15.28515625" style="12" customWidth="1"/>
    <col min="103" max="103" width="18.7109375" style="12" bestFit="1" customWidth="1"/>
    <col min="104" max="104" width="18.85546875" style="12" bestFit="1" customWidth="1"/>
    <col min="105" max="105" width="16.85546875" style="12" bestFit="1" customWidth="1"/>
    <col min="106" max="106" width="17" style="12" bestFit="1" customWidth="1"/>
    <col min="107" max="107" width="18" style="12" bestFit="1" customWidth="1"/>
    <col min="108" max="108" width="18.140625" style="12" bestFit="1" customWidth="1"/>
    <col min="109" max="111" width="16.140625" style="4" bestFit="1" customWidth="1"/>
    <col min="112" max="112" width="15.140625" style="12" customWidth="1"/>
    <col min="113" max="113" width="14.28515625" style="12" customWidth="1"/>
    <col min="114" max="114" width="15.140625" style="12" customWidth="1"/>
    <col min="115" max="115" width="14.28515625" style="12" customWidth="1"/>
    <col min="116" max="116" width="15.140625" style="12" customWidth="1"/>
    <col min="117" max="117" width="14.28515625" style="12" customWidth="1"/>
    <col min="118" max="118" width="15.140625" style="12" customWidth="1"/>
    <col min="119" max="119" width="14.28515625" style="12" customWidth="1"/>
    <col min="120" max="120" width="15.140625" style="12" customWidth="1"/>
    <col min="121" max="121" width="14.28515625" style="12" customWidth="1"/>
    <col min="122" max="122" width="15.140625" style="12" customWidth="1"/>
    <col min="123" max="123" width="14.28515625" style="12" customWidth="1"/>
    <col min="124" max="124" width="15.140625" style="12" customWidth="1"/>
    <col min="125" max="125" width="14.28515625" style="12" customWidth="1"/>
    <col min="126" max="126" width="15.140625" style="12" customWidth="1"/>
    <col min="127" max="127" width="14.28515625" style="12" customWidth="1"/>
    <col min="128" max="128" width="15.140625" style="12" customWidth="1"/>
    <col min="129" max="129" width="14.28515625" style="12" customWidth="1"/>
    <col min="130" max="130" width="15.140625" style="12" customWidth="1"/>
    <col min="131" max="131" width="14.28515625" style="12" customWidth="1"/>
    <col min="132" max="137" width="24.85546875" style="4" bestFit="1" customWidth="1"/>
    <col min="138" max="138" width="9.7109375" style="4" customWidth="1"/>
    <col min="139" max="146" width="9.7109375" style="12" customWidth="1"/>
    <col min="147" max="155" width="10.140625" style="12" customWidth="1"/>
    <col min="156" max="157" width="8" style="12" customWidth="1"/>
    <col min="158" max="164" width="12" style="12" customWidth="1"/>
    <col min="165" max="165" width="9.42578125" customWidth="1"/>
    <col min="166" max="166" width="10.85546875" style="10" customWidth="1"/>
    <col min="167" max="167" width="11.7109375" bestFit="1" customWidth="1"/>
    <col min="168" max="168" width="10.28515625" customWidth="1"/>
    <col min="169" max="169" width="10.42578125" style="10" customWidth="1"/>
    <col min="170" max="170" width="10" customWidth="1"/>
    <col min="171" max="171" width="10.5703125" customWidth="1"/>
    <col min="172" max="172" width="13.28515625" bestFit="1" customWidth="1"/>
    <col min="173" max="173" width="12.28515625" customWidth="1"/>
    <col min="174" max="174" width="10.28515625" style="12" customWidth="1"/>
    <col min="175" max="175" width="9.42578125" style="12" customWidth="1"/>
    <col min="176" max="176" width="8.5703125" customWidth="1"/>
    <col min="177" max="177" width="9.85546875" customWidth="1"/>
    <col min="178" max="178" width="8.5703125" customWidth="1"/>
    <col min="179" max="179" width="9.42578125" customWidth="1"/>
    <col min="180" max="180" width="9.140625" customWidth="1"/>
    <col min="181" max="181" width="9.5703125" customWidth="1"/>
    <col min="182" max="182" width="15" bestFit="1" customWidth="1"/>
    <col min="183" max="183" width="9.42578125" style="4" customWidth="1"/>
    <col min="184" max="184" width="11" style="4" bestFit="1" customWidth="1"/>
    <col min="185" max="185" width="8.140625" style="12" bestFit="1" customWidth="1"/>
    <col min="186" max="186" width="6.5703125" style="4" customWidth="1"/>
    <col min="187" max="187" width="8.85546875" style="4" customWidth="1"/>
    <col min="188" max="188" width="12" style="4" customWidth="1"/>
    <col min="189" max="189" width="10.28515625" style="4" customWidth="1"/>
    <col min="190" max="190" width="12" style="4" customWidth="1"/>
    <col min="191" max="191" width="9.42578125" style="4" customWidth="1"/>
    <col min="192" max="192" width="12" style="4" customWidth="1"/>
    <col min="193" max="193" width="15.7109375" style="4" customWidth="1"/>
    <col min="194" max="194" width="14.85546875" style="12" customWidth="1"/>
    <col min="195" max="195" width="12" style="12" customWidth="1"/>
    <col min="196" max="196" width="25.5703125" style="12" bestFit="1" customWidth="1"/>
    <col min="197" max="197" width="12" customWidth="1"/>
    <col min="198" max="198" width="10" customWidth="1"/>
    <col min="199" max="199" width="9.7109375" customWidth="1"/>
    <col min="200" max="200" width="6.5703125" style="12" customWidth="1"/>
    <col min="201" max="201" width="19.42578125" bestFit="1" customWidth="1"/>
    <col min="202" max="202" width="13.5703125" bestFit="1" customWidth="1"/>
    <col min="203" max="203" width="15.140625" style="12" bestFit="1" customWidth="1"/>
    <col min="204" max="204" width="12" style="12" customWidth="1"/>
    <col min="205" max="205" width="9.140625" customWidth="1"/>
    <col min="206" max="206" width="12" customWidth="1"/>
    <col min="207" max="207" width="12" style="12" customWidth="1"/>
    <col min="208" max="208" width="10.85546875" style="12" bestFit="1" customWidth="1"/>
    <col min="209" max="209" width="20.42578125" bestFit="1" customWidth="1"/>
    <col min="210" max="210" width="20.7109375" bestFit="1" customWidth="1"/>
    <col min="211" max="211" width="12" style="12" customWidth="1"/>
    <col min="212" max="212" width="23.5703125" style="12" bestFit="1" customWidth="1"/>
    <col min="213" max="213" width="15.85546875" customWidth="1"/>
    <col min="214" max="214" width="9.7109375" style="12" customWidth="1"/>
    <col min="215" max="215" width="14.140625" bestFit="1" customWidth="1"/>
    <col min="216" max="216" width="15.85546875" style="12" bestFit="1" customWidth="1"/>
    <col min="217" max="217" width="10.140625" bestFit="1" customWidth="1"/>
    <col min="218" max="218" width="12" customWidth="1"/>
    <col min="219" max="219" width="12" style="12" customWidth="1"/>
    <col min="220" max="220" width="11.5703125" style="12" bestFit="1" customWidth="1"/>
    <col min="221" max="221" width="9.7109375" bestFit="1" customWidth="1"/>
    <col min="222" max="222" width="10" style="12" bestFit="1" customWidth="1"/>
    <col min="223" max="223" width="18.7109375" style="12" bestFit="1" customWidth="1"/>
    <col min="224" max="224" width="13.85546875" style="12" bestFit="1" customWidth="1"/>
    <col min="225" max="235" width="12" style="12" customWidth="1"/>
    <col min="236" max="236" width="12.140625" style="12" customWidth="1"/>
    <col min="237" max="245" width="12" style="12" customWidth="1"/>
    <col min="246" max="246" width="14.42578125" style="12" customWidth="1"/>
    <col min="247" max="247" width="13.42578125" style="12" customWidth="1"/>
    <col min="248" max="248" width="18.140625" style="12" customWidth="1"/>
    <col min="249" max="249" width="19.5703125" style="12" customWidth="1"/>
    <col min="250" max="250" width="12" style="12" customWidth="1"/>
    <col min="251" max="252" width="12.7109375" style="12" customWidth="1"/>
    <col min="253" max="253" width="23" style="12" bestFit="1" customWidth="1"/>
    <col min="254" max="254" width="22.140625" style="12" bestFit="1" customWidth="1"/>
    <col min="255" max="255" width="20.85546875" style="12" customWidth="1"/>
    <col min="256" max="277" width="13.28515625" style="12" bestFit="1" customWidth="1"/>
    <col min="278" max="278" width="18.42578125" style="12" bestFit="1" customWidth="1"/>
    <col min="279" max="279" width="19.7109375" style="12" bestFit="1" customWidth="1"/>
    <col min="280" max="282" width="14" style="12" bestFit="1" customWidth="1"/>
    <col min="283" max="283" width="23" style="12" bestFit="1" customWidth="1"/>
    <col min="284" max="284" width="22.140625" style="12" bestFit="1" customWidth="1"/>
    <col min="285" max="305" width="13.28515625" style="12" bestFit="1" customWidth="1"/>
    <col min="306" max="306" width="14.5703125" style="12" bestFit="1" customWidth="1"/>
    <col min="307" max="307" width="13.28515625" style="12" bestFit="1" customWidth="1"/>
    <col min="308" max="308" width="18.42578125" style="12" bestFit="1" customWidth="1"/>
    <col min="309" max="309" width="19.7109375" style="12" bestFit="1" customWidth="1"/>
    <col min="310" max="310" width="13.28515625" style="12" bestFit="1" customWidth="1"/>
    <col min="311" max="312" width="14" style="12" bestFit="1" customWidth="1"/>
    <col min="313" max="313" width="23" style="12" bestFit="1" customWidth="1"/>
    <col min="314" max="314" width="22.140625" style="12" bestFit="1" customWidth="1"/>
    <col min="315" max="315" width="21" style="12" bestFit="1" customWidth="1"/>
    <col min="316" max="324" width="13.28515625" style="12" bestFit="1" customWidth="1"/>
    <col min="325" max="325" width="14" style="12" bestFit="1" customWidth="1"/>
    <col min="326" max="334" width="13.28515625" style="12" bestFit="1" customWidth="1"/>
    <col min="335" max="335" width="14" style="12" bestFit="1" customWidth="1"/>
    <col min="336" max="336" width="13.28515625" style="12" bestFit="1" customWidth="1"/>
    <col min="337" max="337" width="14.5703125" style="12" bestFit="1" customWidth="1"/>
    <col min="338" max="338" width="13.28515625" style="12" bestFit="1" customWidth="1"/>
    <col min="339" max="339" width="18.42578125" style="12" bestFit="1" customWidth="1"/>
    <col min="340" max="340" width="19.7109375" style="12" bestFit="1" customWidth="1"/>
    <col min="341" max="343" width="14" style="12" bestFit="1" customWidth="1"/>
    <col min="344" max="344" width="23" style="12" bestFit="1" customWidth="1"/>
    <col min="345" max="345" width="22.140625" style="12" bestFit="1" customWidth="1"/>
    <col min="346" max="346" width="21" style="12" bestFit="1" customWidth="1"/>
    <col min="347" max="367" width="13.28515625" style="12" bestFit="1" customWidth="1"/>
    <col min="368" max="368" width="14.5703125" style="12" bestFit="1" customWidth="1"/>
    <col min="369" max="369" width="18.42578125" style="12" bestFit="1" customWidth="1"/>
    <col min="370" max="370" width="19.7109375" style="12" bestFit="1" customWidth="1"/>
    <col min="371" max="373" width="14" style="12" bestFit="1" customWidth="1"/>
    <col min="374" max="374" width="23" style="12" bestFit="1" customWidth="1"/>
    <col min="375" max="375" width="22.140625" style="12" bestFit="1" customWidth="1"/>
    <col min="376" max="376" width="21" style="12" bestFit="1" customWidth="1"/>
    <col min="377" max="397" width="13.28515625" style="12" bestFit="1" customWidth="1"/>
    <col min="398" max="398" width="14.5703125" style="12" bestFit="1" customWidth="1"/>
    <col min="399" max="399" width="13.28515625" style="12" bestFit="1" customWidth="1"/>
    <col min="400" max="400" width="18.42578125" style="12" bestFit="1" customWidth="1"/>
    <col min="401" max="401" width="19.7109375" style="12" bestFit="1" customWidth="1"/>
    <col min="402" max="402" width="23" style="12" bestFit="1" customWidth="1"/>
    <col min="403" max="403" width="22.140625" style="12" bestFit="1" customWidth="1"/>
    <col min="404" max="404" width="21" style="12" bestFit="1" customWidth="1"/>
    <col min="405" max="425" width="13.28515625" style="12" bestFit="1" customWidth="1"/>
    <col min="426" max="426" width="14.5703125" style="12" bestFit="1" customWidth="1"/>
    <col min="427" max="427" width="13.28515625" style="12" bestFit="1" customWidth="1"/>
    <col min="428" max="428" width="18.42578125" style="12" bestFit="1" customWidth="1"/>
    <col min="429" max="429" width="19.7109375" style="12" bestFit="1" customWidth="1"/>
    <col min="430" max="432" width="14" style="12" bestFit="1" customWidth="1"/>
    <col min="433" max="433" width="16.140625" style="12" bestFit="1" customWidth="1"/>
    <col min="434" max="434" width="23" style="12" bestFit="1" customWidth="1"/>
    <col min="435" max="435" width="22.140625" style="12" bestFit="1" customWidth="1"/>
    <col min="436" max="436" width="21" style="12" bestFit="1" customWidth="1"/>
    <col min="437" max="437" width="19" style="12" bestFit="1" customWidth="1"/>
    <col min="438" max="458" width="13.28515625" style="12" bestFit="1" customWidth="1"/>
    <col min="459" max="459" width="14.5703125" style="12" bestFit="1" customWidth="1"/>
    <col min="460" max="460" width="13.28515625" style="12" bestFit="1" customWidth="1"/>
    <col min="461" max="461" width="18.42578125" style="12" bestFit="1" customWidth="1"/>
    <col min="462" max="462" width="19.7109375" style="12" bestFit="1" customWidth="1"/>
    <col min="463" max="463" width="17.140625" style="12" bestFit="1" customWidth="1"/>
    <col min="464" max="466" width="14" style="12" bestFit="1" customWidth="1"/>
    <col min="467" max="467" width="16.140625" style="12" bestFit="1" customWidth="1"/>
    <col min="468" max="468" width="23" style="12" bestFit="1" customWidth="1"/>
    <col min="469" max="469" width="22.140625" style="12" bestFit="1" customWidth="1"/>
    <col min="470" max="470" width="21" bestFit="1" customWidth="1"/>
    <col min="471" max="471" width="19" bestFit="1" customWidth="1"/>
    <col min="472" max="484" width="13.28515625" bestFit="1" customWidth="1"/>
    <col min="485" max="485" width="14" bestFit="1" customWidth="1"/>
    <col min="486" max="490" width="13.28515625" bestFit="1" customWidth="1"/>
    <col min="491" max="492" width="13.28515625" style="12" bestFit="1" customWidth="1"/>
    <col min="493" max="493" width="14.5703125" bestFit="1" customWidth="1"/>
    <col min="494" max="494" width="13.28515625" style="12" bestFit="1" customWidth="1"/>
    <col min="495" max="495" width="18.42578125" bestFit="1" customWidth="1"/>
    <col min="496" max="496" width="19.7109375" bestFit="1" customWidth="1"/>
    <col min="497" max="497" width="16.140625" bestFit="1" customWidth="1"/>
    <col min="498" max="498" width="23" bestFit="1" customWidth="1"/>
    <col min="499" max="499" width="22.140625" bestFit="1" customWidth="1"/>
    <col min="500" max="500" width="21" bestFit="1" customWidth="1"/>
    <col min="501" max="501" width="19" bestFit="1" customWidth="1"/>
    <col min="502" max="514" width="13.28515625" bestFit="1" customWidth="1"/>
    <col min="515" max="515" width="14" bestFit="1" customWidth="1"/>
    <col min="516" max="520" width="13.28515625" bestFit="1" customWidth="1"/>
    <col min="521" max="522" width="13.28515625" style="12" bestFit="1" customWidth="1"/>
    <col min="523" max="535" width="13.28515625" bestFit="1" customWidth="1"/>
    <col min="536" max="536" width="14" bestFit="1" customWidth="1"/>
    <col min="537" max="541" width="13.28515625" bestFit="1" customWidth="1"/>
    <col min="542" max="543" width="13.28515625" style="12" bestFit="1" customWidth="1"/>
    <col min="544" max="544" width="14.5703125" bestFit="1" customWidth="1"/>
    <col min="545" max="545" width="13.28515625" style="12" bestFit="1" customWidth="1"/>
    <col min="546" max="546" width="18.42578125" bestFit="1" customWidth="1"/>
    <col min="547" max="547" width="19.7109375" bestFit="1" customWidth="1"/>
    <col min="548" max="550" width="14" bestFit="1" customWidth="1"/>
    <col min="551" max="551" width="16.140625" bestFit="1" customWidth="1"/>
    <col min="552" max="552" width="23" bestFit="1" customWidth="1"/>
    <col min="553" max="553" width="21" bestFit="1" customWidth="1"/>
    <col min="554" max="554" width="19" bestFit="1" customWidth="1"/>
    <col min="555" max="567" width="13.28515625" bestFit="1" customWidth="1"/>
    <col min="568" max="568" width="14" bestFit="1" customWidth="1"/>
    <col min="569" max="573" width="13.28515625" bestFit="1" customWidth="1"/>
    <col min="574" max="575" width="13.28515625" style="12" bestFit="1" customWidth="1"/>
    <col min="576" max="576" width="14.5703125" bestFit="1" customWidth="1"/>
    <col min="577" max="577" width="13.28515625" style="12" bestFit="1" customWidth="1"/>
    <col min="578" max="578" width="18.42578125" bestFit="1" customWidth="1"/>
    <col min="579" max="579" width="19.7109375" bestFit="1" customWidth="1"/>
    <col min="580" max="580" width="13.28515625" bestFit="1" customWidth="1"/>
    <col min="581" max="582" width="14" bestFit="1" customWidth="1"/>
    <col min="583" max="583" width="16.140625" bestFit="1" customWidth="1"/>
    <col min="584" max="584" width="23" bestFit="1" customWidth="1"/>
    <col min="585" max="585" width="21" bestFit="1" customWidth="1"/>
    <col min="586" max="586" width="19" bestFit="1" customWidth="1"/>
    <col min="587" max="599" width="13.28515625" bestFit="1" customWidth="1"/>
    <col min="600" max="600" width="14" bestFit="1" customWidth="1"/>
    <col min="601" max="605" width="13.28515625" bestFit="1" customWidth="1"/>
    <col min="606" max="607" width="13.28515625" style="12" bestFit="1" customWidth="1"/>
    <col min="608" max="608" width="14.5703125" bestFit="1" customWidth="1"/>
    <col min="609" max="609" width="13.28515625" style="12" bestFit="1" customWidth="1"/>
    <col min="610" max="610" width="18.42578125" bestFit="1" customWidth="1"/>
    <col min="611" max="611" width="19.7109375" bestFit="1" customWidth="1"/>
    <col min="612" max="614" width="14" bestFit="1" customWidth="1"/>
    <col min="615" max="615" width="16.140625" bestFit="1" customWidth="1"/>
    <col min="616" max="616" width="23" bestFit="1" customWidth="1"/>
    <col min="617" max="617" width="21" bestFit="1" customWidth="1"/>
    <col min="618" max="618" width="19" bestFit="1" customWidth="1"/>
    <col min="619" max="619" width="4.5703125" style="16" bestFit="1" customWidth="1"/>
    <col min="620" max="620" width="5.42578125" style="16" bestFit="1" customWidth="1"/>
    <col min="621" max="621" width="4.42578125" style="16" bestFit="1" customWidth="1"/>
    <col min="622" max="623" width="5" style="16" bestFit="1" customWidth="1"/>
    <col min="624" max="624" width="7.85546875" style="16" bestFit="1" customWidth="1"/>
  </cols>
  <sheetData>
    <row r="1" spans="1:624" s="19" customFormat="1" x14ac:dyDescent="0.25">
      <c r="A1" s="25" t="s">
        <v>0</v>
      </c>
      <c r="B1" s="25" t="s">
        <v>119</v>
      </c>
      <c r="C1" s="25" t="s">
        <v>120</v>
      </c>
      <c r="D1" s="25" t="s">
        <v>3</v>
      </c>
      <c r="E1" s="25" t="s">
        <v>1</v>
      </c>
      <c r="F1" s="25" t="s">
        <v>2</v>
      </c>
      <c r="G1" s="25" t="s">
        <v>6</v>
      </c>
      <c r="H1" s="25" t="s">
        <v>670</v>
      </c>
      <c r="I1" s="25" t="s">
        <v>27</v>
      </c>
      <c r="J1" s="25" t="s">
        <v>495</v>
      </c>
      <c r="K1" s="25" t="s">
        <v>496</v>
      </c>
      <c r="L1" s="25" t="s">
        <v>196</v>
      </c>
      <c r="M1" s="25" t="s">
        <v>4</v>
      </c>
      <c r="N1" s="25" t="s">
        <v>5</v>
      </c>
      <c r="O1" s="26" t="s">
        <v>189</v>
      </c>
      <c r="P1" s="26" t="s">
        <v>190</v>
      </c>
      <c r="Q1" s="25" t="s">
        <v>7</v>
      </c>
      <c r="R1" s="25" t="s">
        <v>8</v>
      </c>
      <c r="S1" s="25" t="s">
        <v>9</v>
      </c>
      <c r="T1" s="25" t="s">
        <v>10</v>
      </c>
      <c r="U1" s="25" t="s">
        <v>11</v>
      </c>
      <c r="V1" s="25" t="s">
        <v>12</v>
      </c>
      <c r="W1" s="25" t="s">
        <v>13</v>
      </c>
      <c r="X1" s="25" t="s">
        <v>597</v>
      </c>
      <c r="Y1" s="25" t="s">
        <v>200</v>
      </c>
      <c r="Z1" s="25" t="s">
        <v>201</v>
      </c>
      <c r="AA1" s="25" t="s">
        <v>202</v>
      </c>
      <c r="AB1" s="25" t="s">
        <v>65</v>
      </c>
      <c r="AC1" s="25" t="s">
        <v>66</v>
      </c>
      <c r="AD1" s="25" t="s">
        <v>67</v>
      </c>
      <c r="AE1" s="25" t="s">
        <v>68</v>
      </c>
      <c r="AF1" s="25" t="s">
        <v>69</v>
      </c>
      <c r="AG1" s="25" t="s">
        <v>70</v>
      </c>
      <c r="AH1" s="25" t="s">
        <v>71</v>
      </c>
      <c r="AI1" s="25" t="s">
        <v>72</v>
      </c>
      <c r="AJ1" s="25" t="s">
        <v>73</v>
      </c>
      <c r="AK1" s="25" t="s">
        <v>74</v>
      </c>
      <c r="AL1" s="25" t="s">
        <v>75</v>
      </c>
      <c r="AM1" s="25" t="s">
        <v>76</v>
      </c>
      <c r="AN1" s="25" t="s">
        <v>77</v>
      </c>
      <c r="AO1" s="25" t="s">
        <v>78</v>
      </c>
      <c r="AP1" s="25" t="s">
        <v>79</v>
      </c>
      <c r="AQ1" s="25" t="s">
        <v>80</v>
      </c>
      <c r="AR1" s="25" t="s">
        <v>81</v>
      </c>
      <c r="AS1" s="25" t="s">
        <v>14</v>
      </c>
      <c r="AT1" s="25" t="s">
        <v>83</v>
      </c>
      <c r="AU1" s="25" t="s">
        <v>84</v>
      </c>
      <c r="AV1" s="25" t="s">
        <v>85</v>
      </c>
      <c r="AW1" s="25" t="s">
        <v>86</v>
      </c>
      <c r="AX1" s="25" t="s">
        <v>87</v>
      </c>
      <c r="AY1" s="25" t="s">
        <v>70</v>
      </c>
      <c r="AZ1" s="25" t="s">
        <v>585</v>
      </c>
      <c r="BA1" s="25" t="s">
        <v>206</v>
      </c>
      <c r="BB1" s="25" t="s">
        <v>586</v>
      </c>
      <c r="BC1" s="25" t="s">
        <v>203</v>
      </c>
      <c r="BD1" s="25" t="s">
        <v>204</v>
      </c>
      <c r="BE1" s="25" t="s">
        <v>205</v>
      </c>
      <c r="BF1" s="25" t="s">
        <v>112</v>
      </c>
      <c r="BG1" s="25" t="s">
        <v>113</v>
      </c>
      <c r="BH1" s="25" t="s">
        <v>114</v>
      </c>
      <c r="BI1" s="25" t="s">
        <v>115</v>
      </c>
      <c r="BJ1" s="25" t="s">
        <v>116</v>
      </c>
      <c r="BK1" s="25" t="s">
        <v>117</v>
      </c>
      <c r="BL1" s="25" t="s">
        <v>15</v>
      </c>
      <c r="BM1" s="25" t="s">
        <v>16</v>
      </c>
      <c r="BN1" s="25" t="s">
        <v>17</v>
      </c>
      <c r="BO1" s="25" t="s">
        <v>197</v>
      </c>
      <c r="BP1" s="25" t="s">
        <v>18</v>
      </c>
      <c r="BQ1" s="25" t="s">
        <v>19</v>
      </c>
      <c r="BR1" s="25" t="s">
        <v>20</v>
      </c>
      <c r="BS1" s="25" t="s">
        <v>42</v>
      </c>
      <c r="BT1" s="25" t="s">
        <v>30</v>
      </c>
      <c r="BU1" s="25" t="s">
        <v>31</v>
      </c>
      <c r="BV1" s="25" t="s">
        <v>32</v>
      </c>
      <c r="BW1" s="25" t="s">
        <v>33</v>
      </c>
      <c r="BX1" s="25" t="s">
        <v>34</v>
      </c>
      <c r="BY1" s="25" t="s">
        <v>35</v>
      </c>
      <c r="BZ1" s="25" t="s">
        <v>36</v>
      </c>
      <c r="CA1" s="25" t="s">
        <v>37</v>
      </c>
      <c r="CB1" s="25" t="s">
        <v>38</v>
      </c>
      <c r="CC1" s="25" t="s">
        <v>39</v>
      </c>
      <c r="CD1" s="25" t="s">
        <v>40</v>
      </c>
      <c r="CE1" s="25" t="s">
        <v>41</v>
      </c>
      <c r="CF1" s="25" t="s">
        <v>118</v>
      </c>
      <c r="CG1" s="25" t="s">
        <v>598</v>
      </c>
      <c r="CH1" s="25" t="s">
        <v>599</v>
      </c>
      <c r="CI1" s="25" t="s">
        <v>600</v>
      </c>
      <c r="CJ1" s="25" t="s">
        <v>601</v>
      </c>
      <c r="CK1" s="25" t="s">
        <v>646</v>
      </c>
      <c r="CL1" s="25" t="s">
        <v>667</v>
      </c>
      <c r="CM1" s="25" t="s">
        <v>602</v>
      </c>
      <c r="CN1" s="25" t="s">
        <v>668</v>
      </c>
      <c r="CO1" s="25" t="s">
        <v>603</v>
      </c>
      <c r="CP1" s="25" t="s">
        <v>612</v>
      </c>
      <c r="CQ1" s="25" t="s">
        <v>604</v>
      </c>
      <c r="CR1" s="25" t="s">
        <v>605</v>
      </c>
      <c r="CS1" s="25" t="s">
        <v>606</v>
      </c>
      <c r="CT1" s="25" t="s">
        <v>607</v>
      </c>
      <c r="CU1" s="25" t="s">
        <v>608</v>
      </c>
      <c r="CV1" s="25" t="s">
        <v>609</v>
      </c>
      <c r="CW1" s="25" t="s">
        <v>610</v>
      </c>
      <c r="CX1" s="25" t="s">
        <v>611</v>
      </c>
      <c r="CY1" s="25" t="s">
        <v>577</v>
      </c>
      <c r="CZ1" s="25" t="s">
        <v>578</v>
      </c>
      <c r="DA1" s="25" t="s">
        <v>579</v>
      </c>
      <c r="DB1" s="25" t="s">
        <v>580</v>
      </c>
      <c r="DC1" s="25" t="s">
        <v>581</v>
      </c>
      <c r="DD1" s="25" t="s">
        <v>582</v>
      </c>
      <c r="DE1" s="25" t="s">
        <v>139</v>
      </c>
      <c r="DF1" s="25" t="s">
        <v>140</v>
      </c>
      <c r="DG1" s="25" t="s">
        <v>168</v>
      </c>
      <c r="DH1" s="25" t="s">
        <v>225</v>
      </c>
      <c r="DI1" s="25" t="s">
        <v>226</v>
      </c>
      <c r="DJ1" s="25" t="s">
        <v>166</v>
      </c>
      <c r="DK1" s="25" t="s">
        <v>167</v>
      </c>
      <c r="DL1" s="25" t="s">
        <v>165</v>
      </c>
      <c r="DM1" s="25" t="s">
        <v>164</v>
      </c>
      <c r="DN1" s="25" t="s">
        <v>254</v>
      </c>
      <c r="DO1" s="25" t="s">
        <v>255</v>
      </c>
      <c r="DP1" s="25" t="s">
        <v>163</v>
      </c>
      <c r="DQ1" s="25" t="s">
        <v>162</v>
      </c>
      <c r="DR1" s="25" t="s">
        <v>405</v>
      </c>
      <c r="DS1" s="25" t="s">
        <v>404</v>
      </c>
      <c r="DT1" s="25" t="s">
        <v>406</v>
      </c>
      <c r="DU1" s="25" t="s">
        <v>407</v>
      </c>
      <c r="DV1" s="25" t="s">
        <v>408</v>
      </c>
      <c r="DW1" s="25" t="s">
        <v>409</v>
      </c>
      <c r="DX1" s="25" t="s">
        <v>414</v>
      </c>
      <c r="DY1" s="25" t="s">
        <v>415</v>
      </c>
      <c r="DZ1" s="25" t="s">
        <v>526</v>
      </c>
      <c r="EA1" s="25" t="s">
        <v>527</v>
      </c>
      <c r="EB1" s="25" t="s">
        <v>159</v>
      </c>
      <c r="EC1" s="25" t="s">
        <v>171</v>
      </c>
      <c r="ED1" s="25" t="s">
        <v>170</v>
      </c>
      <c r="EE1" s="25" t="s">
        <v>172</v>
      </c>
      <c r="EF1" s="25" t="s">
        <v>173</v>
      </c>
      <c r="EG1" s="25" t="s">
        <v>176</v>
      </c>
      <c r="EH1" s="25" t="s">
        <v>161</v>
      </c>
      <c r="EI1" s="25" t="s">
        <v>230</v>
      </c>
      <c r="EJ1" s="25" t="s">
        <v>253</v>
      </c>
      <c r="EK1" s="25" t="s">
        <v>160</v>
      </c>
      <c r="EL1" s="25" t="s">
        <v>403</v>
      </c>
      <c r="EM1" s="25" t="s">
        <v>410</v>
      </c>
      <c r="EN1" s="25" t="s">
        <v>411</v>
      </c>
      <c r="EO1" s="25" t="s">
        <v>413</v>
      </c>
      <c r="EP1" s="25" t="s">
        <v>528</v>
      </c>
      <c r="EQ1" s="25" t="s">
        <v>192</v>
      </c>
      <c r="ER1" s="25" t="s">
        <v>463</v>
      </c>
      <c r="ES1" s="25" t="s">
        <v>464</v>
      </c>
      <c r="ET1" s="25" t="s">
        <v>193</v>
      </c>
      <c r="EU1" s="25" t="s">
        <v>497</v>
      </c>
      <c r="EV1" s="25" t="s">
        <v>498</v>
      </c>
      <c r="EW1" s="25" t="s">
        <v>194</v>
      </c>
      <c r="EX1" s="25" t="s">
        <v>499</v>
      </c>
      <c r="EY1" s="25" t="s">
        <v>195</v>
      </c>
      <c r="EZ1" s="25" t="s">
        <v>169</v>
      </c>
      <c r="FA1" s="25" t="s">
        <v>260</v>
      </c>
      <c r="FB1" s="25" t="s">
        <v>272</v>
      </c>
      <c r="FC1" s="25" t="s">
        <v>271</v>
      </c>
      <c r="FD1" s="25" t="s">
        <v>412</v>
      </c>
      <c r="FE1" s="25" t="s">
        <v>416</v>
      </c>
      <c r="FF1" s="25" t="s">
        <v>174</v>
      </c>
      <c r="FG1" s="25" t="s">
        <v>576</v>
      </c>
      <c r="FH1" s="25" t="s">
        <v>175</v>
      </c>
      <c r="FI1" s="25" t="s">
        <v>562</v>
      </c>
      <c r="FJ1" s="25" t="s">
        <v>565</v>
      </c>
      <c r="FK1" s="25" t="s">
        <v>29</v>
      </c>
      <c r="FL1" s="25" t="s">
        <v>575</v>
      </c>
      <c r="FM1" s="25" t="s">
        <v>564</v>
      </c>
      <c r="FN1" s="25" t="s">
        <v>563</v>
      </c>
      <c r="FO1" s="25" t="s">
        <v>574</v>
      </c>
      <c r="FP1" s="25" t="s">
        <v>583</v>
      </c>
      <c r="FQ1" s="25" t="s">
        <v>584</v>
      </c>
      <c r="FR1" s="25" t="s">
        <v>573</v>
      </c>
      <c r="FS1" s="25" t="s">
        <v>561</v>
      </c>
      <c r="FT1" s="25" t="s">
        <v>568</v>
      </c>
      <c r="FU1" s="25" t="s">
        <v>569</v>
      </c>
      <c r="FV1" s="25" t="s">
        <v>567</v>
      </c>
      <c r="FW1" s="25" t="s">
        <v>570</v>
      </c>
      <c r="FX1" s="25" t="s">
        <v>566</v>
      </c>
      <c r="FY1" s="25" t="s">
        <v>571</v>
      </c>
      <c r="FZ1" s="25" t="s">
        <v>177</v>
      </c>
      <c r="GA1" s="25" t="s">
        <v>572</v>
      </c>
      <c r="GB1" s="25" t="s">
        <v>178</v>
      </c>
      <c r="GC1" s="25" t="s">
        <v>179</v>
      </c>
      <c r="GD1" s="25" t="s">
        <v>180</v>
      </c>
      <c r="GE1" s="25" t="s">
        <v>587</v>
      </c>
      <c r="GF1" s="25" t="s">
        <v>588</v>
      </c>
      <c r="GG1" s="25" t="s">
        <v>589</v>
      </c>
      <c r="GH1" s="25" t="s">
        <v>590</v>
      </c>
      <c r="GI1" s="25" t="s">
        <v>591</v>
      </c>
      <c r="GJ1" s="25" t="s">
        <v>592</v>
      </c>
      <c r="GK1" s="25" t="s">
        <v>659</v>
      </c>
      <c r="GL1" s="25" t="s">
        <v>660</v>
      </c>
      <c r="GM1" s="25" t="s">
        <v>661</v>
      </c>
      <c r="GN1" s="25" t="s">
        <v>662</v>
      </c>
      <c r="GO1" s="25" t="s">
        <v>593</v>
      </c>
      <c r="GP1" s="25" t="s">
        <v>594</v>
      </c>
      <c r="GQ1" s="25" t="s">
        <v>595</v>
      </c>
      <c r="GR1" s="25" t="s">
        <v>645</v>
      </c>
      <c r="GS1" s="25" t="s">
        <v>182</v>
      </c>
      <c r="GT1" s="25" t="s">
        <v>181</v>
      </c>
      <c r="GU1" s="25" t="s">
        <v>596</v>
      </c>
      <c r="GV1" s="25" t="s">
        <v>21</v>
      </c>
      <c r="GW1" s="25" t="s">
        <v>184</v>
      </c>
      <c r="GX1" s="25" t="s">
        <v>22</v>
      </c>
      <c r="GY1" s="25" t="s">
        <v>23</v>
      </c>
      <c r="GZ1" s="25" t="s">
        <v>183</v>
      </c>
      <c r="HA1" s="25" t="s">
        <v>187</v>
      </c>
      <c r="HB1" s="25" t="s">
        <v>186</v>
      </c>
      <c r="HC1" s="25" t="s">
        <v>28</v>
      </c>
      <c r="HD1" s="25" t="s">
        <v>191</v>
      </c>
      <c r="HE1" s="25" t="s">
        <v>188</v>
      </c>
      <c r="HF1" s="25" t="s">
        <v>24</v>
      </c>
      <c r="HG1" s="25" t="s">
        <v>185</v>
      </c>
      <c r="HH1" s="25" t="s">
        <v>198</v>
      </c>
      <c r="HI1" s="25" t="s">
        <v>25</v>
      </c>
      <c r="HJ1" s="25" t="s">
        <v>26</v>
      </c>
      <c r="HK1" s="25" t="s">
        <v>199</v>
      </c>
      <c r="HL1" s="25" t="s">
        <v>665</v>
      </c>
      <c r="HM1" s="25" t="s">
        <v>664</v>
      </c>
      <c r="HN1" s="25" t="s">
        <v>666</v>
      </c>
      <c r="HO1" s="25" t="s">
        <v>663</v>
      </c>
      <c r="HP1" s="25" t="s">
        <v>669</v>
      </c>
      <c r="HQ1" s="25" t="s">
        <v>231</v>
      </c>
      <c r="HR1" s="25" t="s">
        <v>232</v>
      </c>
      <c r="HS1" s="25" t="s">
        <v>305</v>
      </c>
      <c r="HT1" s="25" t="s">
        <v>306</v>
      </c>
      <c r="HU1" s="25" t="s">
        <v>307</v>
      </c>
      <c r="HV1" s="25" t="s">
        <v>308</v>
      </c>
      <c r="HW1" s="25" t="s">
        <v>303</v>
      </c>
      <c r="HX1" s="25" t="s">
        <v>309</v>
      </c>
      <c r="HY1" s="25" t="s">
        <v>310</v>
      </c>
      <c r="HZ1" s="25" t="s">
        <v>311</v>
      </c>
      <c r="IA1" s="25" t="s">
        <v>312</v>
      </c>
      <c r="IB1" s="25" t="s">
        <v>313</v>
      </c>
      <c r="IC1" s="25" t="s">
        <v>372</v>
      </c>
      <c r="ID1" s="25" t="s">
        <v>314</v>
      </c>
      <c r="IE1" s="25" t="s">
        <v>315</v>
      </c>
      <c r="IF1" s="25" t="s">
        <v>316</v>
      </c>
      <c r="IG1" s="25" t="s">
        <v>317</v>
      </c>
      <c r="IH1" s="25" t="s">
        <v>318</v>
      </c>
      <c r="II1" s="25" t="s">
        <v>239</v>
      </c>
      <c r="IJ1" s="25" t="s">
        <v>621</v>
      </c>
      <c r="IK1" s="25" t="s">
        <v>622</v>
      </c>
      <c r="IL1" s="25" t="s">
        <v>238</v>
      </c>
      <c r="IM1" s="25" t="s">
        <v>656</v>
      </c>
      <c r="IN1" s="25" t="s">
        <v>278</v>
      </c>
      <c r="IO1" s="25" t="s">
        <v>237</v>
      </c>
      <c r="IP1" s="25" t="s">
        <v>236</v>
      </c>
      <c r="IQ1" s="25" t="s">
        <v>235</v>
      </c>
      <c r="IR1" s="25" t="s">
        <v>234</v>
      </c>
      <c r="IS1" s="25" t="s">
        <v>233</v>
      </c>
      <c r="IT1" s="25" t="s">
        <v>277</v>
      </c>
      <c r="IU1" s="25" t="s">
        <v>276</v>
      </c>
      <c r="IV1" s="25" t="s">
        <v>240</v>
      </c>
      <c r="IW1" s="25" t="s">
        <v>241</v>
      </c>
      <c r="IX1" s="25" t="s">
        <v>319</v>
      </c>
      <c r="IY1" s="25" t="s">
        <v>320</v>
      </c>
      <c r="IZ1" s="25" t="s">
        <v>321</v>
      </c>
      <c r="JA1" s="25" t="s">
        <v>322</v>
      </c>
      <c r="JB1" s="25" t="s">
        <v>242</v>
      </c>
      <c r="JC1" s="25" t="s">
        <v>243</v>
      </c>
      <c r="JD1" s="25" t="s">
        <v>323</v>
      </c>
      <c r="JE1" s="25" t="s">
        <v>324</v>
      </c>
      <c r="JF1" s="25" t="s">
        <v>325</v>
      </c>
      <c r="JG1" s="25" t="s">
        <v>326</v>
      </c>
      <c r="JH1" s="25" t="s">
        <v>494</v>
      </c>
      <c r="JI1" s="25" t="s">
        <v>327</v>
      </c>
      <c r="JJ1" s="25" t="s">
        <v>328</v>
      </c>
      <c r="JK1" s="25" t="s">
        <v>329</v>
      </c>
      <c r="JL1" s="25" t="s">
        <v>330</v>
      </c>
      <c r="JM1" s="25" t="s">
        <v>331</v>
      </c>
      <c r="JN1" s="25" t="s">
        <v>332</v>
      </c>
      <c r="JO1" s="25" t="s">
        <v>623</v>
      </c>
      <c r="JP1" s="25" t="s">
        <v>624</v>
      </c>
      <c r="JQ1" s="25" t="s">
        <v>655</v>
      </c>
      <c r="JR1" s="25" t="s">
        <v>299</v>
      </c>
      <c r="JS1" s="25" t="s">
        <v>300</v>
      </c>
      <c r="JT1" s="25" t="s">
        <v>302</v>
      </c>
      <c r="JU1" s="25" t="s">
        <v>301</v>
      </c>
      <c r="JV1" s="25" t="s">
        <v>244</v>
      </c>
      <c r="JW1" s="25" t="s">
        <v>245</v>
      </c>
      <c r="JX1" s="25" t="s">
        <v>246</v>
      </c>
      <c r="JY1" s="25" t="s">
        <v>121</v>
      </c>
      <c r="JZ1" s="25" t="s">
        <v>122</v>
      </c>
      <c r="KA1" s="25" t="s">
        <v>123</v>
      </c>
      <c r="KB1" s="25" t="s">
        <v>124</v>
      </c>
      <c r="KC1" s="25" t="s">
        <v>125</v>
      </c>
      <c r="KD1" s="25" t="s">
        <v>126</v>
      </c>
      <c r="KE1" s="25" t="s">
        <v>127</v>
      </c>
      <c r="KF1" s="25" t="s">
        <v>128</v>
      </c>
      <c r="KG1" s="25" t="s">
        <v>129</v>
      </c>
      <c r="KH1" s="25" t="s">
        <v>130</v>
      </c>
      <c r="KI1" s="25" t="s">
        <v>131</v>
      </c>
      <c r="KJ1" s="25" t="s">
        <v>132</v>
      </c>
      <c r="KK1" s="25" t="s">
        <v>369</v>
      </c>
      <c r="KL1" s="25" t="s">
        <v>133</v>
      </c>
      <c r="KM1" s="25" t="s">
        <v>134</v>
      </c>
      <c r="KN1" s="25" t="s">
        <v>135</v>
      </c>
      <c r="KO1" s="25" t="s">
        <v>136</v>
      </c>
      <c r="KP1" s="25" t="s">
        <v>137</v>
      </c>
      <c r="KQ1" s="25" t="s">
        <v>138</v>
      </c>
      <c r="KR1" s="25" t="s">
        <v>625</v>
      </c>
      <c r="KS1" s="25" t="s">
        <v>626</v>
      </c>
      <c r="KT1" s="25" t="s">
        <v>298</v>
      </c>
      <c r="KU1" s="25" t="s">
        <v>654</v>
      </c>
      <c r="KV1" s="25" t="s">
        <v>297</v>
      </c>
      <c r="KW1" s="25" t="s">
        <v>296</v>
      </c>
      <c r="KX1" s="25" t="s">
        <v>295</v>
      </c>
      <c r="KY1" s="25" t="s">
        <v>294</v>
      </c>
      <c r="KZ1" s="25" t="s">
        <v>293</v>
      </c>
      <c r="LA1" s="25" t="s">
        <v>304</v>
      </c>
      <c r="LB1" s="25" t="s">
        <v>292</v>
      </c>
      <c r="LC1" s="25" t="s">
        <v>247</v>
      </c>
      <c r="LD1" s="25" t="s">
        <v>248</v>
      </c>
      <c r="LE1" s="25" t="s">
        <v>249</v>
      </c>
      <c r="LF1" s="25" t="s">
        <v>333</v>
      </c>
      <c r="LG1" s="25" t="s">
        <v>334</v>
      </c>
      <c r="LH1" s="25" t="s">
        <v>335</v>
      </c>
      <c r="LI1" s="25" t="s">
        <v>336</v>
      </c>
      <c r="LJ1" s="25" t="s">
        <v>250</v>
      </c>
      <c r="LK1" s="25" t="s">
        <v>251</v>
      </c>
      <c r="LL1" s="25" t="s">
        <v>337</v>
      </c>
      <c r="LM1" s="25" t="s">
        <v>338</v>
      </c>
      <c r="LN1" s="25" t="s">
        <v>339</v>
      </c>
      <c r="LO1" s="25" t="s">
        <v>340</v>
      </c>
      <c r="LP1" s="25" t="s">
        <v>370</v>
      </c>
      <c r="LQ1" s="25" t="s">
        <v>341</v>
      </c>
      <c r="LR1" s="25" t="s">
        <v>342</v>
      </c>
      <c r="LS1" s="25" t="s">
        <v>343</v>
      </c>
      <c r="LT1" s="25" t="s">
        <v>344</v>
      </c>
      <c r="LU1" s="25" t="s">
        <v>345</v>
      </c>
      <c r="LV1" s="25" t="s">
        <v>346</v>
      </c>
      <c r="LW1" s="25" t="s">
        <v>627</v>
      </c>
      <c r="LX1" s="25" t="s">
        <v>628</v>
      </c>
      <c r="LY1" s="25" t="s">
        <v>347</v>
      </c>
      <c r="LZ1" s="25" t="s">
        <v>653</v>
      </c>
      <c r="MA1" s="25" t="s">
        <v>291</v>
      </c>
      <c r="MB1" s="25" t="s">
        <v>290</v>
      </c>
      <c r="MC1" s="25" t="s">
        <v>289</v>
      </c>
      <c r="MD1" s="25" t="s">
        <v>348</v>
      </c>
      <c r="ME1" s="25" t="s">
        <v>281</v>
      </c>
      <c r="MF1" s="25" t="s">
        <v>280</v>
      </c>
      <c r="MG1" s="25" t="s">
        <v>279</v>
      </c>
      <c r="MH1" s="25" t="s">
        <v>252</v>
      </c>
      <c r="MI1" s="25" t="s">
        <v>207</v>
      </c>
      <c r="MJ1" s="25" t="s">
        <v>208</v>
      </c>
      <c r="MK1" s="25" t="s">
        <v>209</v>
      </c>
      <c r="ML1" s="25" t="s">
        <v>210</v>
      </c>
      <c r="MM1" s="25" t="s">
        <v>211</v>
      </c>
      <c r="MN1" s="25" t="s">
        <v>212</v>
      </c>
      <c r="MO1" s="25" t="s">
        <v>213</v>
      </c>
      <c r="MP1" s="25" t="s">
        <v>214</v>
      </c>
      <c r="MQ1" s="25" t="s">
        <v>215</v>
      </c>
      <c r="MR1" s="25" t="s">
        <v>216</v>
      </c>
      <c r="MS1" s="25" t="s">
        <v>217</v>
      </c>
      <c r="MT1" s="25" t="s">
        <v>218</v>
      </c>
      <c r="MU1" s="25" t="s">
        <v>371</v>
      </c>
      <c r="MV1" s="25" t="s">
        <v>219</v>
      </c>
      <c r="MW1" s="25" t="s">
        <v>220</v>
      </c>
      <c r="MX1" s="25" t="s">
        <v>221</v>
      </c>
      <c r="MY1" s="25" t="s">
        <v>222</v>
      </c>
      <c r="MZ1" s="25" t="s">
        <v>223</v>
      </c>
      <c r="NA1" s="25" t="s">
        <v>224</v>
      </c>
      <c r="NB1" s="25" t="s">
        <v>629</v>
      </c>
      <c r="NC1" s="25" t="s">
        <v>630</v>
      </c>
      <c r="ND1" s="25" t="s">
        <v>349</v>
      </c>
      <c r="NE1" s="25" t="s">
        <v>285</v>
      </c>
      <c r="NF1" s="25" t="s">
        <v>286</v>
      </c>
      <c r="NG1" s="25" t="s">
        <v>284</v>
      </c>
      <c r="NH1" s="25" t="s">
        <v>283</v>
      </c>
      <c r="NI1" s="25" t="s">
        <v>282</v>
      </c>
      <c r="NJ1" s="25" t="s">
        <v>228</v>
      </c>
      <c r="NK1" s="25" t="s">
        <v>229</v>
      </c>
      <c r="NL1" s="25" t="s">
        <v>259</v>
      </c>
      <c r="NM1" s="25" t="s">
        <v>141</v>
      </c>
      <c r="NN1" s="25" t="s">
        <v>142</v>
      </c>
      <c r="NO1" s="25" t="s">
        <v>143</v>
      </c>
      <c r="NP1" s="25" t="s">
        <v>144</v>
      </c>
      <c r="NQ1" s="25" t="s">
        <v>145</v>
      </c>
      <c r="NR1" s="25" t="s">
        <v>146</v>
      </c>
      <c r="NS1" s="25" t="s">
        <v>147</v>
      </c>
      <c r="NT1" s="25" t="s">
        <v>148</v>
      </c>
      <c r="NU1" s="25" t="s">
        <v>149</v>
      </c>
      <c r="NV1" s="25" t="s">
        <v>150</v>
      </c>
      <c r="NW1" s="25" t="s">
        <v>151</v>
      </c>
      <c r="NX1" s="25" t="s">
        <v>152</v>
      </c>
      <c r="NY1" s="25" t="s">
        <v>368</v>
      </c>
      <c r="NZ1" s="25" t="s">
        <v>153</v>
      </c>
      <c r="OA1" s="25" t="s">
        <v>154</v>
      </c>
      <c r="OB1" s="25" t="s">
        <v>155</v>
      </c>
      <c r="OC1" s="25" t="s">
        <v>156</v>
      </c>
      <c r="OD1" s="25" t="s">
        <v>157</v>
      </c>
      <c r="OE1" s="25" t="s">
        <v>158</v>
      </c>
      <c r="OF1" s="25" t="s">
        <v>631</v>
      </c>
      <c r="OG1" s="25" t="s">
        <v>632</v>
      </c>
      <c r="OH1" s="25" t="s">
        <v>350</v>
      </c>
      <c r="OI1" s="25" t="s">
        <v>657</v>
      </c>
      <c r="OJ1" s="25" t="s">
        <v>287</v>
      </c>
      <c r="OK1" s="25" t="s">
        <v>288</v>
      </c>
      <c r="OL1" s="25" t="s">
        <v>256</v>
      </c>
      <c r="OM1" s="25" t="s">
        <v>257</v>
      </c>
      <c r="ON1" s="25" t="s">
        <v>258</v>
      </c>
      <c r="OO1" s="25" t="s">
        <v>261</v>
      </c>
      <c r="OP1" s="25" t="s">
        <v>262</v>
      </c>
      <c r="OQ1" s="25" t="s">
        <v>351</v>
      </c>
      <c r="OR1" s="25" t="s">
        <v>352</v>
      </c>
      <c r="OS1" s="25" t="s">
        <v>353</v>
      </c>
      <c r="OT1" s="25" t="s">
        <v>354</v>
      </c>
      <c r="OU1" s="25" t="s">
        <v>273</v>
      </c>
      <c r="OV1" s="25" t="s">
        <v>355</v>
      </c>
      <c r="OW1" s="25" t="s">
        <v>356</v>
      </c>
      <c r="OX1" s="25" t="s">
        <v>357</v>
      </c>
      <c r="OY1" s="25" t="s">
        <v>275</v>
      </c>
      <c r="OZ1" s="25" t="s">
        <v>358</v>
      </c>
      <c r="PA1" s="38" t="s">
        <v>367</v>
      </c>
      <c r="PB1" s="25" t="s">
        <v>359</v>
      </c>
      <c r="PC1" s="25" t="s">
        <v>360</v>
      </c>
      <c r="PD1" s="25" t="s">
        <v>361</v>
      </c>
      <c r="PE1" s="25" t="s">
        <v>362</v>
      </c>
      <c r="PF1" s="25" t="s">
        <v>363</v>
      </c>
      <c r="PG1" s="25" t="s">
        <v>364</v>
      </c>
      <c r="PH1" s="25" t="s">
        <v>633</v>
      </c>
      <c r="PI1" s="25" t="s">
        <v>634</v>
      </c>
      <c r="PJ1" s="25" t="s">
        <v>265</v>
      </c>
      <c r="PK1" s="25" t="s">
        <v>652</v>
      </c>
      <c r="PL1" s="25" t="s">
        <v>274</v>
      </c>
      <c r="PM1" s="25" t="s">
        <v>266</v>
      </c>
      <c r="PN1" s="25" t="s">
        <v>267</v>
      </c>
      <c r="PO1" s="25" t="s">
        <v>268</v>
      </c>
      <c r="PP1" s="25" t="s">
        <v>269</v>
      </c>
      <c r="PQ1" s="25" t="s">
        <v>264</v>
      </c>
      <c r="PR1" s="25" t="s">
        <v>365</v>
      </c>
      <c r="PS1" s="25" t="s">
        <v>366</v>
      </c>
      <c r="PT1" s="25" t="s">
        <v>263</v>
      </c>
      <c r="PU1" s="25" t="s">
        <v>270</v>
      </c>
      <c r="PV1" s="25" t="s">
        <v>373</v>
      </c>
      <c r="PW1" s="25" t="s">
        <v>374</v>
      </c>
      <c r="PX1" s="25" t="s">
        <v>380</v>
      </c>
      <c r="PY1" s="25" t="s">
        <v>381</v>
      </c>
      <c r="PZ1" s="25" t="s">
        <v>382</v>
      </c>
      <c r="QA1" s="25" t="s">
        <v>383</v>
      </c>
      <c r="QB1" s="25" t="s">
        <v>375</v>
      </c>
      <c r="QC1" s="25" t="s">
        <v>376</v>
      </c>
      <c r="QD1" s="25" t="s">
        <v>384</v>
      </c>
      <c r="QE1" s="25" t="s">
        <v>385</v>
      </c>
      <c r="QF1" s="25" t="s">
        <v>377</v>
      </c>
      <c r="QG1" s="25" t="s">
        <v>386</v>
      </c>
      <c r="QH1" s="38" t="s">
        <v>387</v>
      </c>
      <c r="QI1" s="25" t="s">
        <v>388</v>
      </c>
      <c r="QJ1" s="25" t="s">
        <v>389</v>
      </c>
      <c r="QK1" s="25" t="s">
        <v>390</v>
      </c>
      <c r="QL1" s="25" t="s">
        <v>391</v>
      </c>
      <c r="QM1" s="25" t="s">
        <v>392</v>
      </c>
      <c r="QN1" s="25" t="s">
        <v>393</v>
      </c>
      <c r="QO1" s="25" t="s">
        <v>635</v>
      </c>
      <c r="QP1" s="25" t="s">
        <v>636</v>
      </c>
      <c r="QQ1" s="25" t="s">
        <v>394</v>
      </c>
      <c r="QR1" s="25" t="s">
        <v>650</v>
      </c>
      <c r="QS1" s="25" t="s">
        <v>395</v>
      </c>
      <c r="QT1" s="25" t="s">
        <v>396</v>
      </c>
      <c r="QU1" s="25" t="s">
        <v>658</v>
      </c>
      <c r="QV1" s="25" t="s">
        <v>397</v>
      </c>
      <c r="QW1" s="25" t="s">
        <v>398</v>
      </c>
      <c r="QX1" s="25" t="s">
        <v>399</v>
      </c>
      <c r="QY1" s="25" t="s">
        <v>400</v>
      </c>
      <c r="QZ1" s="25" t="s">
        <v>401</v>
      </c>
      <c r="RA1" s="25" t="s">
        <v>402</v>
      </c>
      <c r="RB1" s="25" t="s">
        <v>379</v>
      </c>
      <c r="RC1" s="25" t="s">
        <v>378</v>
      </c>
      <c r="RD1" s="25" t="s">
        <v>417</v>
      </c>
      <c r="RE1" s="25" t="s">
        <v>418</v>
      </c>
      <c r="RF1" s="25" t="s">
        <v>421</v>
      </c>
      <c r="RG1" s="25" t="s">
        <v>422</v>
      </c>
      <c r="RH1" s="25" t="s">
        <v>423</v>
      </c>
      <c r="RI1" s="25" t="s">
        <v>424</v>
      </c>
      <c r="RJ1" s="25" t="s">
        <v>419</v>
      </c>
      <c r="RK1" s="25" t="s">
        <v>420</v>
      </c>
      <c r="RL1" s="25" t="s">
        <v>445</v>
      </c>
      <c r="RM1" s="25" t="s">
        <v>446</v>
      </c>
      <c r="RN1" s="25" t="s">
        <v>447</v>
      </c>
      <c r="RO1" s="25" t="s">
        <v>448</v>
      </c>
      <c r="RP1" s="38" t="s">
        <v>449</v>
      </c>
      <c r="RQ1" s="25" t="s">
        <v>450</v>
      </c>
      <c r="RR1" s="25" t="s">
        <v>451</v>
      </c>
      <c r="RS1" s="25" t="s">
        <v>452</v>
      </c>
      <c r="RT1" s="25" t="s">
        <v>453</v>
      </c>
      <c r="RU1" s="25" t="s">
        <v>454</v>
      </c>
      <c r="RV1" s="25" t="s">
        <v>455</v>
      </c>
      <c r="RW1" s="25" t="s">
        <v>637</v>
      </c>
      <c r="RX1" s="25" t="s">
        <v>638</v>
      </c>
      <c r="RY1" s="25" t="s">
        <v>456</v>
      </c>
      <c r="RZ1" s="25" t="s">
        <v>651</v>
      </c>
      <c r="SA1" s="25" t="s">
        <v>457</v>
      </c>
      <c r="SB1" s="25" t="s">
        <v>458</v>
      </c>
      <c r="SC1" s="25" t="s">
        <v>459</v>
      </c>
      <c r="SD1" s="25" t="s">
        <v>460</v>
      </c>
      <c r="SE1" s="25" t="s">
        <v>461</v>
      </c>
      <c r="SF1" s="25" t="s">
        <v>462</v>
      </c>
      <c r="SG1" s="25" t="s">
        <v>425</v>
      </c>
      <c r="SH1" s="25" t="s">
        <v>426</v>
      </c>
      <c r="SI1" s="25" t="s">
        <v>427</v>
      </c>
      <c r="SJ1" s="25" t="s">
        <v>428</v>
      </c>
      <c r="SK1" s="25" t="s">
        <v>429</v>
      </c>
      <c r="SL1" s="25" t="s">
        <v>430</v>
      </c>
      <c r="SM1" s="25" t="s">
        <v>431</v>
      </c>
      <c r="SN1" s="25" t="s">
        <v>432</v>
      </c>
      <c r="SO1" s="25" t="s">
        <v>433</v>
      </c>
      <c r="SP1" s="25" t="s">
        <v>434</v>
      </c>
      <c r="SQ1" s="25" t="s">
        <v>435</v>
      </c>
      <c r="SR1" s="25" t="s">
        <v>436</v>
      </c>
      <c r="SS1" s="25" t="s">
        <v>437</v>
      </c>
      <c r="ST1" s="38" t="s">
        <v>438</v>
      </c>
      <c r="SU1" s="25" t="s">
        <v>439</v>
      </c>
      <c r="SV1" s="25" t="s">
        <v>440</v>
      </c>
      <c r="SW1" s="25" t="s">
        <v>441</v>
      </c>
      <c r="SX1" s="25" t="s">
        <v>442</v>
      </c>
      <c r="SY1" s="25" t="s">
        <v>443</v>
      </c>
      <c r="SZ1" s="25" t="s">
        <v>444</v>
      </c>
      <c r="TA1" s="25" t="s">
        <v>641</v>
      </c>
      <c r="TB1" s="25" t="s">
        <v>642</v>
      </c>
      <c r="TC1" s="25" t="s">
        <v>465</v>
      </c>
      <c r="TD1" s="25" t="s">
        <v>466</v>
      </c>
      <c r="TE1" s="25" t="s">
        <v>467</v>
      </c>
      <c r="TF1" s="25" t="s">
        <v>468</v>
      </c>
      <c r="TG1" s="25" t="s">
        <v>469</v>
      </c>
      <c r="TH1" s="25" t="s">
        <v>470</v>
      </c>
      <c r="TI1" s="25" t="s">
        <v>471</v>
      </c>
      <c r="TJ1" s="25" t="s">
        <v>472</v>
      </c>
      <c r="TK1" s="25" t="s">
        <v>473</v>
      </c>
      <c r="TL1" s="25" t="s">
        <v>474</v>
      </c>
      <c r="TM1" s="25" t="s">
        <v>475</v>
      </c>
      <c r="TN1" s="25" t="s">
        <v>476</v>
      </c>
      <c r="TO1" s="38" t="s">
        <v>477</v>
      </c>
      <c r="TP1" s="25" t="s">
        <v>478</v>
      </c>
      <c r="TQ1" s="25" t="s">
        <v>479</v>
      </c>
      <c r="TR1" s="25" t="s">
        <v>480</v>
      </c>
      <c r="TS1" s="25" t="s">
        <v>481</v>
      </c>
      <c r="TT1" s="25" t="s">
        <v>482</v>
      </c>
      <c r="TU1" s="25" t="s">
        <v>483</v>
      </c>
      <c r="TV1" s="25" t="s">
        <v>639</v>
      </c>
      <c r="TW1" s="25" t="s">
        <v>640</v>
      </c>
      <c r="TX1" s="25" t="s">
        <v>484</v>
      </c>
      <c r="TY1" s="25" t="s">
        <v>649</v>
      </c>
      <c r="TZ1" s="25" t="s">
        <v>485</v>
      </c>
      <c r="UA1" s="25" t="s">
        <v>486</v>
      </c>
      <c r="UB1" s="25" t="s">
        <v>487</v>
      </c>
      <c r="UC1" s="25" t="s">
        <v>488</v>
      </c>
      <c r="UD1" s="25" t="s">
        <v>489</v>
      </c>
      <c r="UE1" s="25" t="s">
        <v>490</v>
      </c>
      <c r="UF1" s="25" t="s">
        <v>491</v>
      </c>
      <c r="UG1" s="25" t="s">
        <v>492</v>
      </c>
      <c r="UH1" s="25" t="s">
        <v>493</v>
      </c>
      <c r="UI1" s="25" t="s">
        <v>500</v>
      </c>
      <c r="UJ1" s="25" t="s">
        <v>501</v>
      </c>
      <c r="UK1" s="25" t="s">
        <v>502</v>
      </c>
      <c r="UL1" s="25" t="s">
        <v>503</v>
      </c>
      <c r="UM1" s="25" t="s">
        <v>504</v>
      </c>
      <c r="UN1" s="25" t="s">
        <v>505</v>
      </c>
      <c r="UO1" s="25" t="s">
        <v>506</v>
      </c>
      <c r="UP1" s="25" t="s">
        <v>507</v>
      </c>
      <c r="UQ1" s="25" t="s">
        <v>508</v>
      </c>
      <c r="UR1" s="25" t="s">
        <v>509</v>
      </c>
      <c r="US1" s="25" t="s">
        <v>510</v>
      </c>
      <c r="UT1" s="25" t="s">
        <v>511</v>
      </c>
      <c r="UU1" s="38" t="s">
        <v>512</v>
      </c>
      <c r="UV1" s="25" t="s">
        <v>513</v>
      </c>
      <c r="UW1" s="25" t="s">
        <v>514</v>
      </c>
      <c r="UX1" s="25" t="s">
        <v>515</v>
      </c>
      <c r="UY1" s="25" t="s">
        <v>516</v>
      </c>
      <c r="UZ1" s="25" t="s">
        <v>517</v>
      </c>
      <c r="VA1" s="25" t="s">
        <v>518</v>
      </c>
      <c r="VB1" s="25" t="s">
        <v>643</v>
      </c>
      <c r="VC1" s="25" t="s">
        <v>644</v>
      </c>
      <c r="VD1" s="25" t="s">
        <v>519</v>
      </c>
      <c r="VE1" s="25" t="s">
        <v>648</v>
      </c>
      <c r="VF1" s="25" t="s">
        <v>520</v>
      </c>
      <c r="VG1" s="25" t="s">
        <v>521</v>
      </c>
      <c r="VH1" s="25" t="s">
        <v>522</v>
      </c>
      <c r="VI1" s="25" t="s">
        <v>523</v>
      </c>
      <c r="VJ1" s="25" t="s">
        <v>524</v>
      </c>
      <c r="VK1" s="25" t="s">
        <v>525</v>
      </c>
      <c r="VL1" s="25" t="s">
        <v>536</v>
      </c>
      <c r="VM1" s="25" t="s">
        <v>530</v>
      </c>
      <c r="VN1" s="25" t="s">
        <v>529</v>
      </c>
      <c r="VO1" s="25" t="s">
        <v>531</v>
      </c>
      <c r="VP1" s="25" t="s">
        <v>560</v>
      </c>
      <c r="VQ1" s="25" t="s">
        <v>559</v>
      </c>
      <c r="VR1" s="25" t="s">
        <v>558</v>
      </c>
      <c r="VS1" s="25" t="s">
        <v>557</v>
      </c>
      <c r="VT1" s="25" t="s">
        <v>556</v>
      </c>
      <c r="VU1" s="25" t="s">
        <v>555</v>
      </c>
      <c r="VV1" s="25" t="s">
        <v>554</v>
      </c>
      <c r="VW1" s="25" t="s">
        <v>553</v>
      </c>
      <c r="VX1" s="25" t="s">
        <v>552</v>
      </c>
      <c r="VY1" s="25" t="s">
        <v>551</v>
      </c>
      <c r="VZ1" s="25" t="s">
        <v>550</v>
      </c>
      <c r="WA1" s="38" t="s">
        <v>549</v>
      </c>
      <c r="WB1" s="25" t="s">
        <v>548</v>
      </c>
      <c r="WC1" s="25" t="s">
        <v>547</v>
      </c>
      <c r="WD1" s="25" t="s">
        <v>546</v>
      </c>
      <c r="WE1" s="25" t="s">
        <v>545</v>
      </c>
      <c r="WF1" s="25" t="s">
        <v>544</v>
      </c>
      <c r="WG1" s="25" t="s">
        <v>543</v>
      </c>
      <c r="WH1" s="25" t="s">
        <v>619</v>
      </c>
      <c r="WI1" s="25" t="s">
        <v>620</v>
      </c>
      <c r="WJ1" s="25" t="s">
        <v>542</v>
      </c>
      <c r="WK1" s="25" t="s">
        <v>647</v>
      </c>
      <c r="WL1" s="25" t="s">
        <v>541</v>
      </c>
      <c r="WM1" s="25" t="s">
        <v>540</v>
      </c>
      <c r="WN1" s="25" t="s">
        <v>539</v>
      </c>
      <c r="WO1" s="25" t="s">
        <v>538</v>
      </c>
      <c r="WP1" s="25" t="s">
        <v>537</v>
      </c>
      <c r="WQ1" s="25" t="s">
        <v>535</v>
      </c>
      <c r="WR1" s="25" t="s">
        <v>534</v>
      </c>
      <c r="WS1" s="25" t="s">
        <v>533</v>
      </c>
      <c r="WT1" s="25" t="s">
        <v>532</v>
      </c>
      <c r="WU1" s="39" t="s">
        <v>613</v>
      </c>
      <c r="WV1" s="40" t="s">
        <v>614</v>
      </c>
      <c r="WW1" s="39" t="s">
        <v>615</v>
      </c>
      <c r="WX1" s="39" t="s">
        <v>616</v>
      </c>
      <c r="WY1" s="39" t="s">
        <v>617</v>
      </c>
      <c r="WZ1" s="39" t="s">
        <v>618</v>
      </c>
    </row>
    <row r="2" spans="1:624" x14ac:dyDescent="0.25">
      <c r="A2" s="27">
        <v>5</v>
      </c>
      <c r="B2" s="27">
        <v>1</v>
      </c>
      <c r="C2" s="27">
        <v>301</v>
      </c>
      <c r="D2" s="27">
        <v>3</v>
      </c>
      <c r="E2" s="27" t="s">
        <v>43</v>
      </c>
      <c r="F2" s="27">
        <v>3</v>
      </c>
      <c r="G2" s="27">
        <f t="shared" ref="G2:G41" si="0">I2*1.12</f>
        <v>170.352</v>
      </c>
      <c r="H2" s="28">
        <f t="shared" ref="H2:H41" si="1">G2/3</f>
        <v>56.783999999999999</v>
      </c>
      <c r="I2" s="29">
        <v>152.1</v>
      </c>
      <c r="J2" s="27">
        <f t="shared" ref="J2:J41" si="2">G2/3</f>
        <v>56.783999999999999</v>
      </c>
      <c r="K2" s="27">
        <f t="shared" ref="K2:K41" si="3">G2/3</f>
        <v>56.783999999999999</v>
      </c>
      <c r="L2" s="27">
        <f t="shared" ref="L2:L41" si="4">G2/3</f>
        <v>56.783999999999999</v>
      </c>
      <c r="M2" s="30">
        <v>408747.65290699998</v>
      </c>
      <c r="N2" s="30">
        <v>3660474.4334869999</v>
      </c>
      <c r="O2" s="31">
        <v>33.079040999999997</v>
      </c>
      <c r="P2" s="31">
        <v>-111.977694</v>
      </c>
      <c r="Q2" s="27">
        <v>48.56</v>
      </c>
      <c r="R2" s="27">
        <v>24.72</v>
      </c>
      <c r="S2" s="27">
        <v>26.720000000000006</v>
      </c>
      <c r="T2" s="27">
        <v>56.56</v>
      </c>
      <c r="U2" s="27">
        <v>22.72</v>
      </c>
      <c r="V2" s="27">
        <v>20.720000000000006</v>
      </c>
      <c r="W2" s="27">
        <v>55.909774436090203</v>
      </c>
      <c r="X2" s="27">
        <f t="shared" ref="X2:X41" si="5">-W2</f>
        <v>-55.909774436090203</v>
      </c>
      <c r="Y2" s="29">
        <v>-9999</v>
      </c>
      <c r="Z2" s="29">
        <v>-9999</v>
      </c>
      <c r="AA2" s="29">
        <v>-9999</v>
      </c>
      <c r="AB2" s="27">
        <v>8.6</v>
      </c>
      <c r="AC2" s="27">
        <v>7.2</v>
      </c>
      <c r="AD2" s="27">
        <v>0.8</v>
      </c>
      <c r="AE2" s="27" t="s">
        <v>104</v>
      </c>
      <c r="AF2" s="27">
        <v>2</v>
      </c>
      <c r="AG2" s="27">
        <v>1</v>
      </c>
      <c r="AH2" s="27">
        <v>0.7</v>
      </c>
      <c r="AI2" s="27">
        <v>2</v>
      </c>
      <c r="AJ2" s="27">
        <v>288</v>
      </c>
      <c r="AK2" s="27">
        <v>31</v>
      </c>
      <c r="AL2" s="27">
        <v>1.08</v>
      </c>
      <c r="AM2" s="27">
        <v>4.5</v>
      </c>
      <c r="AN2" s="27">
        <v>11</v>
      </c>
      <c r="AO2" s="27">
        <v>3.2</v>
      </c>
      <c r="AP2" s="27">
        <v>3143</v>
      </c>
      <c r="AQ2" s="27">
        <v>315</v>
      </c>
      <c r="AR2" s="27">
        <v>275</v>
      </c>
      <c r="AS2" s="27">
        <v>20.3</v>
      </c>
      <c r="AT2" s="27">
        <v>0</v>
      </c>
      <c r="AU2" s="27">
        <v>4</v>
      </c>
      <c r="AV2" s="27">
        <v>77</v>
      </c>
      <c r="AW2" s="27">
        <v>13</v>
      </c>
      <c r="AX2" s="27">
        <v>6</v>
      </c>
      <c r="AY2" s="27">
        <v>1</v>
      </c>
      <c r="AZ2" s="27">
        <v>57</v>
      </c>
      <c r="BA2" s="27">
        <v>91.16945107398567</v>
      </c>
      <c r="BB2" s="27">
        <v>57</v>
      </c>
      <c r="BC2" s="27">
        <v>6.6300000000000008</v>
      </c>
      <c r="BD2" s="27">
        <v>3.3000000000000003</v>
      </c>
      <c r="BE2" s="27">
        <v>2.9699999999999998</v>
      </c>
      <c r="BF2" s="32">
        <v>6.5249850686840531</v>
      </c>
      <c r="BG2" s="32">
        <v>4.0844859439756327</v>
      </c>
      <c r="BH2" s="32">
        <v>5.1902079074637282</v>
      </c>
      <c r="BI2" s="32">
        <v>3.7104028157997662</v>
      </c>
      <c r="BJ2" s="32">
        <v>3.1800414997828503</v>
      </c>
      <c r="BK2" s="32">
        <v>2.9119627888948107</v>
      </c>
      <c r="BL2" s="24">
        <f t="shared" ref="BL2:BL41" si="6">(4*BF2)+(4*BG2)</f>
        <v>42.437884050638743</v>
      </c>
      <c r="BM2" s="24">
        <f t="shared" ref="BM2:BM41" si="7">BL2+(4*BH2)</f>
        <v>63.198715680493656</v>
      </c>
      <c r="BN2" s="24">
        <f t="shared" ref="BN2:BN41" si="8">(BM2+(BI2*4))</f>
        <v>78.040326943692719</v>
      </c>
      <c r="BO2" s="28">
        <f t="shared" ref="BO2:BO41" si="9">BM2+BS2</f>
        <v>102.40834409840338</v>
      </c>
      <c r="BP2" s="24">
        <f t="shared" ref="BP2:BP41" si="10">(BI2*4)</f>
        <v>14.841611263199065</v>
      </c>
      <c r="BQ2" s="24">
        <f t="shared" ref="BQ2:BQ41" si="11">(BJ2*4)</f>
        <v>12.720165999131401</v>
      </c>
      <c r="BR2" s="24">
        <f t="shared" ref="BR2:BR41" si="12">(BK2*4)</f>
        <v>11.647851155579243</v>
      </c>
      <c r="BS2" s="24">
        <f t="shared" ref="BS2:BS41" si="13">SUM(BP2:BR2)</f>
        <v>39.209628417909713</v>
      </c>
      <c r="BT2" s="32">
        <v>1.8833142344676401</v>
      </c>
      <c r="BU2" s="32">
        <v>1.3901990963705877</v>
      </c>
      <c r="BV2" s="32">
        <v>1.3726461843409317</v>
      </c>
      <c r="BW2" s="32">
        <v>1.3543793257979386</v>
      </c>
      <c r="BX2" s="32">
        <v>1.4388489208633093</v>
      </c>
      <c r="BY2" s="32">
        <v>1.207946490965359</v>
      </c>
      <c r="BZ2" s="24">
        <f t="shared" ref="BZ2:BZ41" si="14">(4*BT2)+(4*BU2)</f>
        <v>13.094053323352911</v>
      </c>
      <c r="CA2" s="24">
        <f t="shared" ref="CA2:CA41" si="15">BZ2+(4*BV2)</f>
        <v>18.584638060716639</v>
      </c>
      <c r="CB2" s="24">
        <f t="shared" ref="CB2:CB41" si="16">(CA2+(BW2*4))</f>
        <v>24.002155363908393</v>
      </c>
      <c r="CC2" s="24">
        <f t="shared" ref="CC2:CC41" si="17">(BW2*4)</f>
        <v>5.4175173031917545</v>
      </c>
      <c r="CD2" s="24">
        <f t="shared" ref="CD2:CD41" si="18">(BX2*4)</f>
        <v>5.7553956834532372</v>
      </c>
      <c r="CE2" s="24">
        <f t="shared" ref="CE2:CE41" si="19">(BY2*4)</f>
        <v>4.831785963861436</v>
      </c>
      <c r="CF2" s="24">
        <f t="shared" ref="CF2:CF41" si="20">SUM(CC2:CE2)</f>
        <v>16.004698950506427</v>
      </c>
      <c r="CG2" s="27">
        <v>2.4416819374969045</v>
      </c>
      <c r="CH2" s="27">
        <v>0.54258549454925575</v>
      </c>
      <c r="CI2" s="27">
        <v>45.947022505477001</v>
      </c>
      <c r="CJ2" s="27">
        <v>3.9763325477611193</v>
      </c>
      <c r="CK2" s="27">
        <v>4.8</v>
      </c>
      <c r="CL2" s="27">
        <f t="shared" ref="CL2:CL41" si="21">CJ2/7</f>
        <v>0.56804750682301708</v>
      </c>
      <c r="CM2" s="27">
        <v>0.31004650697604641</v>
      </c>
      <c r="CN2" s="27">
        <f t="shared" ref="CN2:CN41" si="22">CM2/4</f>
        <v>7.7511626744011602E-2</v>
      </c>
      <c r="CO2" s="27">
        <v>3.6317314417024678</v>
      </c>
      <c r="CP2" s="27">
        <v>0.23588456712672523</v>
      </c>
      <c r="CQ2" s="28">
        <f t="shared" ref="CQ2:CQ21" si="23">(4*CG2)+(4*CH2)</f>
        <v>11.937069728184641</v>
      </c>
      <c r="CR2" s="28">
        <f t="shared" ref="CR2:CR21" si="24">CQ2+(4*CI2)</f>
        <v>195.72515975009264</v>
      </c>
      <c r="CS2" s="28">
        <f t="shared" ref="CS2:CS41" si="25">(CR2+(CL2*4))</f>
        <v>197.9973497773847</v>
      </c>
      <c r="CT2" s="28">
        <f t="shared" ref="CT2:CT41" si="26">CS2+(4*CN2)+(4*CO2)</f>
        <v>212.83432205117063</v>
      </c>
      <c r="CU2" s="27">
        <f t="shared" ref="CU2:CU41" si="27">(CL2*4)</f>
        <v>2.2721900272920683</v>
      </c>
      <c r="CV2" s="27">
        <f t="shared" ref="CV2:CV41" si="28">(CN2*4)</f>
        <v>0.31004650697604641</v>
      </c>
      <c r="CW2" s="27">
        <f t="shared" ref="CW2:CW21" si="29">(CO2*4)</f>
        <v>14.526925766809871</v>
      </c>
      <c r="CX2" s="27">
        <f t="shared" ref="CX2:CX21" si="30">SUM(CU2:CW2)</f>
        <v>17.109162301077987</v>
      </c>
      <c r="CY2" s="27">
        <v>6.5029645204887263</v>
      </c>
      <c r="CZ2" s="30">
        <v>58.932102412608543</v>
      </c>
      <c r="DA2" s="27">
        <v>5.4977370070583023</v>
      </c>
      <c r="DB2" s="27">
        <v>101.25537981823263</v>
      </c>
      <c r="DC2" s="27">
        <v>5.445331869854928</v>
      </c>
      <c r="DD2" s="22">
        <v>79.979671358768016</v>
      </c>
      <c r="DE2" s="24">
        <v>19.5</v>
      </c>
      <c r="DF2" s="24">
        <v>19.5</v>
      </c>
      <c r="DG2" s="24">
        <v>19.5</v>
      </c>
      <c r="DH2" s="24">
        <v>16</v>
      </c>
      <c r="DI2" s="24">
        <v>29</v>
      </c>
      <c r="DJ2" s="24">
        <v>28</v>
      </c>
      <c r="DK2" s="24">
        <v>41.666666666666664</v>
      </c>
      <c r="DL2" s="24">
        <v>37</v>
      </c>
      <c r="DM2" s="24">
        <v>52.666666666666664</v>
      </c>
      <c r="DN2" s="24">
        <v>53.666666666666664</v>
      </c>
      <c r="DO2" s="24">
        <v>62.333333333333336</v>
      </c>
      <c r="DP2" s="24">
        <v>63</v>
      </c>
      <c r="DQ2" s="24">
        <v>73.333333333333329</v>
      </c>
      <c r="DR2" s="28">
        <f t="shared" ref="DR2:DS41" si="31">AVERAGE(DK2,DM2,DO2)</f>
        <v>52.222222222222221</v>
      </c>
      <c r="DS2" s="28">
        <f t="shared" si="31"/>
        <v>51.222222222222221</v>
      </c>
      <c r="DT2" s="24">
        <v>84.666666666666671</v>
      </c>
      <c r="DU2" s="24">
        <v>91.666666666666671</v>
      </c>
      <c r="DV2" s="24">
        <v>86.666666666666671</v>
      </c>
      <c r="DW2" s="24">
        <v>86.666666666666671</v>
      </c>
      <c r="DX2" s="24">
        <v>102.33333333333333</v>
      </c>
      <c r="DY2" s="24">
        <v>132</v>
      </c>
      <c r="DZ2" s="28">
        <v>86.666666666666671</v>
      </c>
      <c r="EA2" s="28">
        <v>94</v>
      </c>
      <c r="EB2" s="24">
        <v>178</v>
      </c>
      <c r="EC2" s="24">
        <v>189</v>
      </c>
      <c r="ED2" s="24">
        <v>199</v>
      </c>
      <c r="EE2" s="24">
        <v>199</v>
      </c>
      <c r="EF2" s="24">
        <v>201</v>
      </c>
      <c r="EG2" s="24">
        <v>203</v>
      </c>
      <c r="EH2" s="23">
        <v>49.3</v>
      </c>
      <c r="EI2" s="23">
        <v>34</v>
      </c>
      <c r="EJ2" s="23">
        <v>35.6</v>
      </c>
      <c r="EK2" s="23">
        <v>37.6</v>
      </c>
      <c r="EL2" s="23">
        <v>36.9</v>
      </c>
      <c r="EM2" s="23">
        <v>35.5</v>
      </c>
      <c r="EN2" s="23">
        <v>35.6</v>
      </c>
      <c r="EO2" s="23">
        <v>36.1</v>
      </c>
      <c r="EP2" s="23">
        <v>38.6</v>
      </c>
      <c r="EQ2" s="27">
        <v>5.09</v>
      </c>
      <c r="ER2" s="27">
        <v>4.96</v>
      </c>
      <c r="ES2" s="27">
        <v>4.74</v>
      </c>
      <c r="ET2" s="27">
        <v>4.04</v>
      </c>
      <c r="EU2" s="27">
        <v>4.04</v>
      </c>
      <c r="EV2" s="27">
        <v>3.78</v>
      </c>
      <c r="EW2" s="23">
        <v>4.01</v>
      </c>
      <c r="EX2" s="23">
        <v>4.09</v>
      </c>
      <c r="EY2" s="27">
        <v>3.98</v>
      </c>
      <c r="EZ2" s="23">
        <v>30445.816733067728</v>
      </c>
      <c r="FA2" s="23">
        <v>13682.968127490041</v>
      </c>
      <c r="FB2" s="23">
        <v>9842.7915518824611</v>
      </c>
      <c r="FC2" s="27">
        <v>10127.087380000001</v>
      </c>
      <c r="FD2" s="27">
        <v>10586.647727272728</v>
      </c>
      <c r="FE2" s="23">
        <v>688.9911568308969</v>
      </c>
      <c r="FF2" s="27">
        <v>11591.279069767441</v>
      </c>
      <c r="FG2" s="27">
        <v>9793.9629990262911</v>
      </c>
      <c r="FH2" s="27">
        <v>6230.367504835589</v>
      </c>
      <c r="FI2" s="27">
        <v>267.36</v>
      </c>
      <c r="FJ2" s="27">
        <v>11</v>
      </c>
      <c r="FK2" s="27">
        <v>273.7</v>
      </c>
      <c r="FL2" s="27">
        <v>292.12</v>
      </c>
      <c r="FM2" s="27">
        <v>193</v>
      </c>
      <c r="FN2" s="27">
        <v>167.29999999999998</v>
      </c>
      <c r="FO2" s="27">
        <v>320.51</v>
      </c>
      <c r="FP2" s="24">
        <v>180.66</v>
      </c>
      <c r="FQ2" s="27">
        <v>134.07999999999998</v>
      </c>
      <c r="FR2" s="24">
        <v>189.4</v>
      </c>
      <c r="FS2" s="27">
        <v>139.73999999999998</v>
      </c>
      <c r="FT2" s="24">
        <f t="shared" ref="FT2:FT41" si="32">(FQ2*10000/(1000*1*1.02))</f>
        <v>1314.5098039215684</v>
      </c>
      <c r="FU2" s="24">
        <f t="shared" ref="FU2:FU41" si="33">FT2/1.12</f>
        <v>1173.6694677871146</v>
      </c>
      <c r="FV2" s="24">
        <f t="shared" ref="FV2:FV41" si="34">(FI2*10000/(1000*1*1.02))</f>
        <v>2621.1764705882351</v>
      </c>
      <c r="FW2" s="24">
        <f t="shared" ref="FW2:FW21" si="35">(FL2*10000/(1000*1*1.02))</f>
        <v>2863.9215686274511</v>
      </c>
      <c r="FX2" s="24">
        <f t="shared" ref="FX2:FX41" si="36">(FN2*10000/(1000*1*1.02))</f>
        <v>1640.1960784313724</v>
      </c>
      <c r="FY2" s="24">
        <f t="shared" ref="FY2:FY41" si="37">(FO2*10000/(1000*1*1.02))</f>
        <v>3142.2549019607845</v>
      </c>
      <c r="FZ2" s="24">
        <f t="shared" ref="FZ2:FZ41" si="38">SUM(FV2:FY2)</f>
        <v>10267.549019607843</v>
      </c>
      <c r="GA2" s="24">
        <f t="shared" ref="GA2:GA41" si="39">(FP2*10000/(1000*1*1.02))</f>
        <v>1771.1764705882354</v>
      </c>
      <c r="GB2" s="24">
        <v>149.24</v>
      </c>
      <c r="GC2" s="24">
        <v>0</v>
      </c>
      <c r="GD2" s="24">
        <f t="shared" ref="GD2:GD21" si="40">FP2-GB2-GC2</f>
        <v>31.419999999999987</v>
      </c>
      <c r="GE2" s="27">
        <v>3.02</v>
      </c>
      <c r="GF2" s="27">
        <f t="shared" ref="GF2:GF21" si="41">FV2*(GE2/100)</f>
        <v>79.159529411764709</v>
      </c>
      <c r="GG2" s="27">
        <v>0.88100000000000001</v>
      </c>
      <c r="GH2" s="27">
        <f t="shared" ref="GH2:GH21" si="42">FW2*(GG2/100)</f>
        <v>25.231149019607845</v>
      </c>
      <c r="GI2" s="27">
        <v>1.66</v>
      </c>
      <c r="GJ2" s="27">
        <f t="shared" ref="GJ2:GJ21" si="43">FX2*(GI2/100)</f>
        <v>27.22725490196078</v>
      </c>
      <c r="GK2" s="27">
        <v>3.64</v>
      </c>
      <c r="GL2" s="27">
        <v>3.5379999999999998</v>
      </c>
      <c r="GM2" s="27">
        <f t="shared" ref="GM2:GM41" si="44">GK2/GL2</f>
        <v>1.0288298473713964</v>
      </c>
      <c r="GN2" s="29">
        <v>-9999</v>
      </c>
      <c r="GO2" s="27">
        <f t="shared" ref="GO2:GO41" si="45">GA2*(GK2/100)</f>
        <v>64.470823529411774</v>
      </c>
      <c r="GP2" s="24">
        <f t="shared" ref="GP2:GP41" si="46">GF2+GH2+GJ2+GO2</f>
        <v>196.0887568627451</v>
      </c>
      <c r="GQ2" s="24">
        <f t="shared" ref="GQ2:GQ41" si="47">GP2/1.12</f>
        <v>175.07924719887953</v>
      </c>
      <c r="GR2" s="24">
        <f>((GP2-129.9)/G2)*100</f>
        <v>38.854111993252261</v>
      </c>
      <c r="GS2" s="27">
        <v>18.600000000000001</v>
      </c>
      <c r="GT2" s="24">
        <v>11.12</v>
      </c>
      <c r="GU2" s="24">
        <f t="shared" ref="GU2:GU41" si="48">GT2-0.51</f>
        <v>10.61</v>
      </c>
      <c r="GV2" s="27">
        <f t="shared" ref="GV2:GV41" si="49">GU2*(43560/(GS2*6.667*0.454))</f>
        <v>8209.2598510617299</v>
      </c>
      <c r="GW2" s="27">
        <v>3.6799999999999997</v>
      </c>
      <c r="GX2" s="27">
        <f t="shared" ref="GX2:GX41" si="50">GW2/GU2</f>
        <v>0.34684260131950989</v>
      </c>
      <c r="GY2" s="27">
        <f t="shared" ref="GY2:GY41" si="51">GW2*(43560/(GS2*6.667*0.454))</f>
        <v>2847.3210416500629</v>
      </c>
      <c r="GZ2" s="29">
        <v>-9999</v>
      </c>
      <c r="HA2" s="27">
        <v>4712.6673913043523</v>
      </c>
      <c r="HB2" s="27">
        <v>6077.0285714285719</v>
      </c>
      <c r="HC2" s="27">
        <f t="shared" ref="HC2:HC41" si="52">(GX2)*HB2</f>
        <v>2107.772398007271</v>
      </c>
      <c r="HD2" s="27">
        <f t="shared" ref="HD2:HD41" si="53">HC2*1.035</f>
        <v>2181.5444319375251</v>
      </c>
      <c r="HE2" s="27">
        <f t="shared" ref="HE2:HE40" si="54">HA2*0.37</f>
        <v>1743.6869347826103</v>
      </c>
      <c r="HF2" s="30">
        <v>5.63</v>
      </c>
      <c r="HG2" s="30">
        <f t="shared" ref="HG2:HG41" si="55">HF2-0.06</f>
        <v>5.57</v>
      </c>
      <c r="HH2" s="30">
        <v>2436</v>
      </c>
      <c r="HI2" s="30">
        <f t="shared" ref="HI2:HI41" si="56">HG2/GT2</f>
        <v>0.50089928057553967</v>
      </c>
      <c r="HJ2" s="27">
        <f t="shared" ref="HJ2:HJ41" si="57">HF2*(43560/(GS2*6.667*0.454))</f>
        <v>4356.091702307026</v>
      </c>
      <c r="HK2" s="27">
        <f t="shared" ref="HK2:HK41" si="58">HH2*(43560/(GS2*6.667*0.454))*(1/1000)</f>
        <v>1884.8027330053137</v>
      </c>
      <c r="HL2" s="27">
        <v>3.65</v>
      </c>
      <c r="HM2" s="30">
        <f t="shared" ref="HM2:HM21" si="59">HJ2*(HL2/100)</f>
        <v>158.99734713420645</v>
      </c>
      <c r="HN2" s="30">
        <f t="shared" ref="HN2:HN41" si="60">HM2*1.12</f>
        <v>178.07702879031123</v>
      </c>
      <c r="HO2" s="30">
        <f t="shared" ref="HO2:HO41" si="61">HM2/GQ2</f>
        <v>0.90814502391362806</v>
      </c>
      <c r="HP2" s="27">
        <v>3.36</v>
      </c>
      <c r="HQ2" s="27">
        <v>0.56139677419354805</v>
      </c>
      <c r="HR2" s="27">
        <v>0.49084838709677397</v>
      </c>
      <c r="HS2" s="27">
        <v>0.45641290322580602</v>
      </c>
      <c r="HT2" s="27">
        <v>0.383070967741936</v>
      </c>
      <c r="HU2" s="27">
        <v>0.26830322580645199</v>
      </c>
      <c r="HV2" s="27">
        <v>0.29671290322580601</v>
      </c>
      <c r="HW2" s="27">
        <v>0.18871349483871</v>
      </c>
      <c r="HX2" s="27">
        <v>0.103031352354839</v>
      </c>
      <c r="HY2" s="27">
        <v>0.12321146177419399</v>
      </c>
      <c r="HZ2" s="27">
        <v>3.6223421096774198E-2</v>
      </c>
      <c r="IA2" s="27">
        <v>6.7061389580645198E-2</v>
      </c>
      <c r="IB2" s="27">
        <v>0.35320089861290299</v>
      </c>
      <c r="IC2" s="27">
        <v>0.30844633003225802</v>
      </c>
      <c r="ID2" s="27">
        <v>0.17626520093548401</v>
      </c>
      <c r="IE2" s="27">
        <v>0.465541169935484</v>
      </c>
      <c r="IF2" s="27">
        <v>0.65158876148387102</v>
      </c>
      <c r="IG2" s="27">
        <v>0.35427602590322599</v>
      </c>
      <c r="IH2" s="27">
        <v>0.67282485941935399</v>
      </c>
      <c r="II2" s="27">
        <v>0.39433751970967801</v>
      </c>
      <c r="IJ2" s="27">
        <f t="shared" ref="IJ2:IJ21" si="62">(HQ2-HR2)/(HR2-HS2)</f>
        <v>2.048711943793895</v>
      </c>
      <c r="IK2" s="27">
        <f t="shared" ref="IK2:IK41" si="63">(HQ2/HR2)-1</f>
        <v>0.14372745016856903</v>
      </c>
      <c r="IL2" s="27">
        <v>105.32</v>
      </c>
      <c r="IM2" s="27">
        <v>25.6346666666667</v>
      </c>
      <c r="IN2" s="27">
        <v>27.234666666666701</v>
      </c>
      <c r="IO2" s="27">
        <v>27.602</v>
      </c>
      <c r="IP2" s="27">
        <v>97.34</v>
      </c>
      <c r="IQ2" s="27">
        <v>-0.86839999999999995</v>
      </c>
      <c r="IR2" s="27">
        <v>-1.15012903225806</v>
      </c>
      <c r="IS2" s="30">
        <v>104</v>
      </c>
      <c r="IT2" s="30">
        <v>118.5</v>
      </c>
      <c r="IU2" s="30">
        <f t="shared" ref="IU2:IU41" si="64">IS2-IL2</f>
        <v>-1.3199999999999932</v>
      </c>
      <c r="IV2" s="27">
        <v>0.59388787878787896</v>
      </c>
      <c r="IW2" s="27">
        <v>0.50225454545454595</v>
      </c>
      <c r="IX2" s="27">
        <v>0.464630303030303</v>
      </c>
      <c r="IY2" s="27">
        <v>0.38926666666666698</v>
      </c>
      <c r="IZ2" s="27">
        <v>0.27503636363636402</v>
      </c>
      <c r="JA2" s="27">
        <v>0.30591212121212102</v>
      </c>
      <c r="JB2" s="27">
        <v>0.20794098216666701</v>
      </c>
      <c r="JC2" s="27">
        <v>0.121955619633333</v>
      </c>
      <c r="JD2" s="27">
        <v>0.12667285324545499</v>
      </c>
      <c r="JE2" s="27">
        <v>3.88552177424243E-2</v>
      </c>
      <c r="JF2" s="27">
        <v>8.3504145812121205E-2</v>
      </c>
      <c r="JG2" s="27">
        <v>0.36682723766666703</v>
      </c>
      <c r="JH2" s="27">
        <v>0.31986525670909099</v>
      </c>
      <c r="JI2" s="27">
        <v>0.17201159729090901</v>
      </c>
      <c r="JJ2" s="27">
        <v>0.52615326425151498</v>
      </c>
      <c r="JK2" s="27">
        <v>0.68988083358787899</v>
      </c>
      <c r="JL2" s="27">
        <v>0.40053907429697</v>
      </c>
      <c r="JM2" s="27">
        <v>0.713224771636364</v>
      </c>
      <c r="JN2" s="27">
        <v>0.44640232427575799</v>
      </c>
      <c r="JO2" s="27">
        <f t="shared" ref="JO2:JO41" si="65">(IV2-IW2)/(IW2-IX2)</f>
        <v>2.4354864690721225</v>
      </c>
      <c r="JP2" s="27">
        <f t="shared" ref="JP2:JP41" si="66">(IV2/IW2)-1</f>
        <v>0.18244401003957833</v>
      </c>
      <c r="JQ2" s="27">
        <v>29.6875</v>
      </c>
      <c r="JR2" s="27">
        <v>37.998750000000001</v>
      </c>
      <c r="JS2" s="27">
        <v>38.710625</v>
      </c>
      <c r="JT2" s="27">
        <v>-148.7014375</v>
      </c>
      <c r="JU2" s="27">
        <v>-1.0992500000000001</v>
      </c>
      <c r="JV2" s="27">
        <v>-2.2816874999999999</v>
      </c>
      <c r="JW2" s="30">
        <v>105.5</v>
      </c>
      <c r="JX2" s="30">
        <v>119</v>
      </c>
      <c r="JY2" s="27">
        <v>0.450906896551724</v>
      </c>
      <c r="JZ2" s="27">
        <v>0.39051379310344803</v>
      </c>
      <c r="KA2" s="27">
        <v>0.32400000000000001</v>
      </c>
      <c r="KB2" s="27">
        <v>0.26226206896551701</v>
      </c>
      <c r="KC2" s="27">
        <v>0.197327586206897</v>
      </c>
      <c r="KD2" s="27">
        <v>0.209813793103448</v>
      </c>
      <c r="KE2" s="27">
        <v>0.26401150572413801</v>
      </c>
      <c r="KF2" s="27">
        <v>0.163421372958621</v>
      </c>
      <c r="KG2" s="27">
        <v>0.19629787938965501</v>
      </c>
      <c r="KH2" s="27">
        <v>9.3037271631034493E-2</v>
      </c>
      <c r="KI2" s="27">
        <v>7.1505159706896596E-2</v>
      </c>
      <c r="KJ2" s="27">
        <v>0.39071637512413798</v>
      </c>
      <c r="KK2" s="27">
        <v>0.36440124539310398</v>
      </c>
      <c r="KL2" s="27">
        <v>0.14128827508275901</v>
      </c>
      <c r="KM2" s="27">
        <v>0.72005987292413798</v>
      </c>
      <c r="KN2" s="27">
        <v>0.43865483828965501</v>
      </c>
      <c r="KO2" s="27">
        <v>0.26935678486551701</v>
      </c>
      <c r="KP2" s="27">
        <v>0.47540887355517197</v>
      </c>
      <c r="KQ2" s="27">
        <v>0.317592536613793</v>
      </c>
      <c r="KR2" s="27">
        <f t="shared" ref="KR2:KR41" si="67">(JY2-JZ2)/(JZ2-KA2)</f>
        <v>0.90797864067603817</v>
      </c>
      <c r="KS2" s="27">
        <f t="shared" ref="KS2:KS41" si="68">(JY2/JZ2)-1</f>
        <v>0.15465037218871736</v>
      </c>
      <c r="KT2" s="27">
        <v>101.32666666666699</v>
      </c>
      <c r="KU2" s="27">
        <v>37.945333333333302</v>
      </c>
      <c r="KV2" s="27">
        <v>52.690666666666701</v>
      </c>
      <c r="KW2" s="27">
        <v>53.101999999999997</v>
      </c>
      <c r="KX2" s="27">
        <v>75.216933333333301</v>
      </c>
      <c r="KY2" s="27">
        <v>-1.3169999999999999</v>
      </c>
      <c r="KZ2" s="27">
        <v>-2.4188666666666698</v>
      </c>
      <c r="LA2" s="30">
        <v>109.5</v>
      </c>
      <c r="LB2" s="30">
        <v>122</v>
      </c>
      <c r="LC2" s="30">
        <f t="shared" ref="LC2:LC14" si="69">LA2-KT2</f>
        <v>8.1733333333330052</v>
      </c>
      <c r="LD2" s="27">
        <v>0.481671153846154</v>
      </c>
      <c r="LE2" s="27">
        <v>0.31092307692307702</v>
      </c>
      <c r="LF2" s="27">
        <v>0.30080000000000001</v>
      </c>
      <c r="LG2" s="27">
        <v>0.23315961538461499</v>
      </c>
      <c r="LH2" s="27">
        <v>0.16988653846153801</v>
      </c>
      <c r="LI2" s="27">
        <v>0.20268846153846201</v>
      </c>
      <c r="LJ2" s="27">
        <v>0.34590394674807701</v>
      </c>
      <c r="LK2" s="27">
        <v>0.229909774463462</v>
      </c>
      <c r="LL2" s="27">
        <v>0.14254259607884601</v>
      </c>
      <c r="LM2" s="27">
        <v>1.6609653934615401E-2</v>
      </c>
      <c r="LN2" s="27">
        <v>0.214445176967308</v>
      </c>
      <c r="LO2" s="27">
        <v>0.47703313736730801</v>
      </c>
      <c r="LP2" s="27">
        <v>0.40602603375576901</v>
      </c>
      <c r="LQ2" s="27">
        <v>0.15691881427884599</v>
      </c>
      <c r="LR2" s="27">
        <v>1.07055925783846</v>
      </c>
      <c r="LS2" s="27">
        <v>0.95461614524807703</v>
      </c>
      <c r="LT2" s="27">
        <v>0.62354199751346195</v>
      </c>
      <c r="LU2" s="27">
        <v>0.96309336740769202</v>
      </c>
      <c r="LV2" s="27">
        <v>0.69006017534999997</v>
      </c>
      <c r="LW2" s="27">
        <f t="shared" ref="LW2:LW41" si="70">(LD2-LE2)/(LE2-LF2)</f>
        <v>16.867211246200466</v>
      </c>
      <c r="LX2" s="27">
        <f t="shared" ref="LX2:LX41" si="71">(LD2/LE2)-1</f>
        <v>0.54916501731815925</v>
      </c>
      <c r="LY2" s="27">
        <v>113.173529411765</v>
      </c>
      <c r="LZ2" s="27">
        <v>38.0417647058824</v>
      </c>
      <c r="MA2" s="27">
        <v>51.5194117647059</v>
      </c>
      <c r="MB2" s="27">
        <v>51.534411764705901</v>
      </c>
      <c r="MC2" s="27">
        <v>-11.3005588235294</v>
      </c>
      <c r="MD2" s="27">
        <v>-1.24314705882353</v>
      </c>
      <c r="ME2" s="27">
        <v>-2.6870294117647102</v>
      </c>
      <c r="MF2" s="30">
        <v>118.5</v>
      </c>
      <c r="MG2" s="30">
        <v>131</v>
      </c>
      <c r="MH2" s="30">
        <f t="shared" ref="MH2:MH9" si="72">MF2-LY2</f>
        <v>5.3264705882349972</v>
      </c>
      <c r="MI2" s="27">
        <v>0.52909545454545404</v>
      </c>
      <c r="MJ2" s="27">
        <v>0.31985757575757601</v>
      </c>
      <c r="MK2" s="27">
        <v>0.21766666666666701</v>
      </c>
      <c r="ML2" s="27">
        <v>0.18460151515151499</v>
      </c>
      <c r="MM2" s="27">
        <v>0.14169545454545501</v>
      </c>
      <c r="MN2" s="27">
        <v>0.177042424242424</v>
      </c>
      <c r="MO2" s="27">
        <v>0.48009313990909103</v>
      </c>
      <c r="MP2" s="27">
        <v>0.415887813889394</v>
      </c>
      <c r="MQ2" s="27">
        <v>0.26698085241363601</v>
      </c>
      <c r="MR2" s="27">
        <v>0.19061976708181799</v>
      </c>
      <c r="MS2" s="27">
        <v>0.24552738647727301</v>
      </c>
      <c r="MT2" s="27">
        <v>0.57590404342727297</v>
      </c>
      <c r="MU2" s="27">
        <v>0.49645686682575701</v>
      </c>
      <c r="MV2" s="27">
        <v>0.13137380888636399</v>
      </c>
      <c r="MW2" s="27">
        <v>1.8808993313181801</v>
      </c>
      <c r="MX2" s="27">
        <v>0.59744272340302995</v>
      </c>
      <c r="MY2" s="27">
        <v>0.514804491719697</v>
      </c>
      <c r="MZ2" s="27">
        <v>0.67667464501212105</v>
      </c>
      <c r="NA2" s="27">
        <v>0.61037090487575696</v>
      </c>
      <c r="NB2" s="27">
        <f t="shared" ref="NB2:NB41" si="73">(MI2-MJ2)/(MJ2-MK2)</f>
        <v>2.0475194970791391</v>
      </c>
      <c r="NC2" s="27">
        <f t="shared" ref="NC2:NC41" si="74">(MI2/MJ2)-1</f>
        <v>0.65415952175683967</v>
      </c>
      <c r="ND2" s="27">
        <v>121.97199999999999</v>
      </c>
      <c r="NE2" s="27">
        <v>39.188400000000001</v>
      </c>
      <c r="NF2" s="27">
        <v>37.413600000000002</v>
      </c>
      <c r="NG2" s="27">
        <v>-75.764399999999995</v>
      </c>
      <c r="NH2" s="27">
        <v>-2.4789599999999998</v>
      </c>
      <c r="NI2" s="27">
        <v>-1.35622727272727</v>
      </c>
      <c r="NJ2" s="28">
        <v>131</v>
      </c>
      <c r="NK2" s="28">
        <v>148.5</v>
      </c>
      <c r="NL2" s="30">
        <f t="shared" ref="NL2:NL41" si="75">NJ2-ND2</f>
        <v>9.0280000000000058</v>
      </c>
      <c r="NM2" s="27">
        <v>0.59609999999999996</v>
      </c>
      <c r="NN2" s="27">
        <v>0.33852647058823498</v>
      </c>
      <c r="NO2" s="27">
        <v>0.164991176470588</v>
      </c>
      <c r="NP2" s="27">
        <v>0.14599705882352901</v>
      </c>
      <c r="NQ2" s="27">
        <v>0.13403235294117599</v>
      </c>
      <c r="NR2" s="27">
        <v>0.15522352941176501</v>
      </c>
      <c r="NS2" s="27">
        <v>0.60454669141176498</v>
      </c>
      <c r="NT2" s="27">
        <v>0.56490755904705903</v>
      </c>
      <c r="NU2" s="27">
        <v>0.39636545088823499</v>
      </c>
      <c r="NV2" s="27">
        <v>0.34432053482941199</v>
      </c>
      <c r="NW2" s="27">
        <v>0.27470323858235302</v>
      </c>
      <c r="NX2" s="27">
        <v>0.63128854962941205</v>
      </c>
      <c r="NY2" s="27">
        <v>0.58514090565294097</v>
      </c>
      <c r="NZ2" s="27">
        <v>4.2668771188235297E-2</v>
      </c>
      <c r="OA2" s="27">
        <v>3.0931697552705901</v>
      </c>
      <c r="OB2" s="27">
        <v>0.48713317382058802</v>
      </c>
      <c r="OC2" s="27">
        <v>0.454657623414706</v>
      </c>
      <c r="OD2" s="27">
        <v>0.59750507760588201</v>
      </c>
      <c r="OE2" s="27">
        <v>0.57202701404411804</v>
      </c>
      <c r="OF2" s="27">
        <f t="shared" ref="OF2:OF41" si="76">(NM2-NN2)/(NN2-NO2)</f>
        <v>1.4842717196027275</v>
      </c>
      <c r="OG2" s="27">
        <f t="shared" ref="OG2:OG41" si="77">(NM2/NN2)-1</f>
        <v>0.76086673211756994</v>
      </c>
      <c r="OH2" s="27">
        <v>116.06764705882399</v>
      </c>
      <c r="OI2" s="27">
        <v>35.853529411764697</v>
      </c>
      <c r="OJ2" s="27">
        <v>30.9152941176471</v>
      </c>
      <c r="OK2" s="27">
        <v>30.3564705882353</v>
      </c>
      <c r="OL2" s="28">
        <v>147</v>
      </c>
      <c r="OM2" s="28">
        <v>162</v>
      </c>
      <c r="ON2" s="30">
        <f t="shared" ref="ON2:ON25" si="78">OL2-OH2</f>
        <v>30.932352941176006</v>
      </c>
      <c r="OO2" s="27">
        <v>0.68413414634146297</v>
      </c>
      <c r="OP2" s="27">
        <v>0.34360000000000002</v>
      </c>
      <c r="OQ2" s="27">
        <v>0.110446341463415</v>
      </c>
      <c r="OR2" s="27">
        <v>0.12428048780487801</v>
      </c>
      <c r="OS2" s="27">
        <v>0.118892682926829</v>
      </c>
      <c r="OT2" s="27">
        <v>0.14552439024390201</v>
      </c>
      <c r="OU2" s="27">
        <v>0.69026462469024397</v>
      </c>
      <c r="OV2" s="27">
        <v>0.72020933880975602</v>
      </c>
      <c r="OW2" s="27">
        <v>0.46674647975609801</v>
      </c>
      <c r="OX2" s="27">
        <v>0.51210481200487801</v>
      </c>
      <c r="OY2" s="27">
        <v>0.33063446418292702</v>
      </c>
      <c r="OZ2" s="27">
        <v>0.70213640856585402</v>
      </c>
      <c r="PA2" s="27">
        <v>0.64734715288536604</v>
      </c>
      <c r="PB2" s="27">
        <v>2.2498478953658502E-2</v>
      </c>
      <c r="PC2" s="27">
        <v>4.5102768786122001</v>
      </c>
      <c r="PD2" s="27">
        <v>0.45941873693170698</v>
      </c>
      <c r="PE2" s="27">
        <v>0.47934413435853701</v>
      </c>
      <c r="PF2" s="27">
        <v>0.59364886047804899</v>
      </c>
      <c r="PG2" s="27">
        <v>0.60863890863414605</v>
      </c>
      <c r="PH2" s="27">
        <f t="shared" ref="PH2:PH41" si="79">(OO2-OP2)/(OP2-OQ2)</f>
        <v>1.4605567353258087</v>
      </c>
      <c r="PI2" s="27">
        <f t="shared" ref="PI2:PI41" si="80">(OO2/OP2)-1</f>
        <v>0.99107725943382685</v>
      </c>
      <c r="PJ2" s="27">
        <v>107.492307692308</v>
      </c>
      <c r="PK2" s="27">
        <v>38.318461538461499</v>
      </c>
      <c r="PL2" s="27">
        <v>33.137692307692298</v>
      </c>
      <c r="PM2" s="27">
        <v>31.6015384615385</v>
      </c>
      <c r="PN2" s="27">
        <v>-39.610829268292697</v>
      </c>
      <c r="PO2" s="27">
        <v>-0.81531707317073199</v>
      </c>
      <c r="PP2" s="27">
        <v>-0.996</v>
      </c>
      <c r="PQ2" s="27">
        <v>119.66923076923101</v>
      </c>
      <c r="PR2" s="30">
        <v>159</v>
      </c>
      <c r="PS2" s="30">
        <v>171</v>
      </c>
      <c r="PT2" s="30">
        <f t="shared" ref="PT2:PT41" si="81">PR2-PJ2</f>
        <v>51.507692307691997</v>
      </c>
      <c r="PU2" s="30">
        <f t="shared" ref="PU2:PU41" si="82">PR2-PQ2</f>
        <v>39.330769230768993</v>
      </c>
      <c r="PV2" s="27">
        <v>0.76750465116278999</v>
      </c>
      <c r="PW2" s="27">
        <v>0.357176744186047</v>
      </c>
      <c r="PX2" s="27">
        <v>7.4046511627907E-2</v>
      </c>
      <c r="PY2" s="27">
        <v>0.104579069767442</v>
      </c>
      <c r="PZ2" s="27">
        <v>0.104879069767442</v>
      </c>
      <c r="QA2" s="27">
        <v>0.14301860465116301</v>
      </c>
      <c r="QB2" s="27">
        <v>0.75897251102790697</v>
      </c>
      <c r="QC2" s="27">
        <v>0.82230691850465099</v>
      </c>
      <c r="QD2" s="27">
        <v>0.545482086304651</v>
      </c>
      <c r="QE2" s="27">
        <v>0.65408187688139496</v>
      </c>
      <c r="QF2" s="27">
        <v>0.36455985716046502</v>
      </c>
      <c r="QG2" s="27">
        <v>0.758194350025581</v>
      </c>
      <c r="QH2" s="27">
        <v>0.684283163069767</v>
      </c>
      <c r="QI2" s="27">
        <v>-3.6843047209302298E-4</v>
      </c>
      <c r="QJ2" s="27">
        <v>6.3235665767953497</v>
      </c>
      <c r="QK2" s="27">
        <v>0.44345757089534898</v>
      </c>
      <c r="QL2" s="27">
        <v>0.48036622410930202</v>
      </c>
      <c r="QM2" s="27">
        <v>0.59203435174418595</v>
      </c>
      <c r="QN2" s="27">
        <v>0.61908368083953502</v>
      </c>
      <c r="QO2" s="27">
        <f t="shared" ref="QO2:QO41" si="83">(PV2-PW2)/(PW2-PX2)</f>
        <v>1.4492550063246363</v>
      </c>
      <c r="QP2" s="27">
        <f t="shared" ref="QP2:QP41" si="84">(PV2/PW2)-1</f>
        <v>1.1488091362493926</v>
      </c>
      <c r="QQ2" s="27">
        <v>102.747058823529</v>
      </c>
      <c r="QR2" s="27">
        <v>31.202941176470599</v>
      </c>
      <c r="QS2" s="27">
        <v>29.734117647058799</v>
      </c>
      <c r="QT2" s="27">
        <v>29.885294117647099</v>
      </c>
      <c r="QU2" s="27">
        <f t="shared" ref="QU2:QU41" si="85">QT2-QR2</f>
        <v>-1.3176470588234999</v>
      </c>
      <c r="QV2" s="27">
        <v>-40.726116279069799</v>
      </c>
      <c r="QW2" s="27">
        <v>-1.0302558139534901</v>
      </c>
      <c r="QX2" s="27">
        <v>-1.2462325581395299</v>
      </c>
      <c r="QY2" s="27">
        <v>108.017647058824</v>
      </c>
      <c r="QZ2" s="30">
        <v>164.5</v>
      </c>
      <c r="RA2" s="30">
        <v>180</v>
      </c>
      <c r="RB2" s="30">
        <f t="shared" ref="RB2:RB21" si="86">QZ2-QQ2</f>
        <v>61.752941176470998</v>
      </c>
      <c r="RC2" s="30">
        <f t="shared" ref="RC2:RC41" si="87">QZ2-QY2</f>
        <v>56.482352941176003</v>
      </c>
      <c r="RD2" s="27">
        <v>0.95810714285714305</v>
      </c>
      <c r="RE2" s="27">
        <v>0.45134523809523802</v>
      </c>
      <c r="RF2" s="27">
        <v>8.5688095238095202E-2</v>
      </c>
      <c r="RG2" s="27">
        <v>0.114404761904762</v>
      </c>
      <c r="RH2" s="27">
        <v>0.12214999999999999</v>
      </c>
      <c r="RI2" s="27">
        <v>0.159585714285714</v>
      </c>
      <c r="RJ2" s="27">
        <v>0.78593879467857097</v>
      </c>
      <c r="RK2" s="27">
        <v>0.83396847770000004</v>
      </c>
      <c r="RL2" s="27">
        <v>0.59435500559999999</v>
      </c>
      <c r="RM2" s="27">
        <v>0.677754178985714</v>
      </c>
      <c r="RN2" s="27">
        <v>0.35962919515000003</v>
      </c>
      <c r="RO2" s="27">
        <v>0.77259081249047601</v>
      </c>
      <c r="RP2" s="27">
        <v>0.71297740747857097</v>
      </c>
      <c r="RQ2" s="27">
        <v>-3.2280897923809497E-2</v>
      </c>
      <c r="RR2" s="27">
        <v>7.3578481162738099</v>
      </c>
      <c r="RS2" s="27">
        <v>0.431394854109524</v>
      </c>
      <c r="RT2" s="27">
        <v>0.45757074318333302</v>
      </c>
      <c r="RU2" s="27">
        <v>0.58171241258333295</v>
      </c>
      <c r="RV2" s="27">
        <v>0.60097230234523802</v>
      </c>
      <c r="RW2" s="27">
        <f t="shared" ref="RW2:RW41" si="88">(RD2-RE2)/(RE2-RF2)</f>
        <v>1.3858936292128987</v>
      </c>
      <c r="RX2" s="27">
        <f t="shared" ref="RX2:RX41" si="89">(RD2/RE2)-1</f>
        <v>1.1227811041067715</v>
      </c>
      <c r="RY2" s="27">
        <v>92.169310344827593</v>
      </c>
      <c r="RZ2" s="27">
        <v>34.109310344827598</v>
      </c>
      <c r="SA2" s="27">
        <v>30.3603448275862</v>
      </c>
      <c r="SB2" s="27">
        <v>30.507586206896502</v>
      </c>
      <c r="SC2" s="27">
        <v>161.5</v>
      </c>
      <c r="SD2" s="27">
        <v>168.5</v>
      </c>
      <c r="SE2" s="27">
        <v>183</v>
      </c>
      <c r="SF2" s="30">
        <f t="shared" ref="SF2:SF41" si="90">SD2-RY2</f>
        <v>76.330689655172407</v>
      </c>
      <c r="SG2" s="30">
        <f t="shared" ref="SG2:SG41" si="91">SD2-SC2</f>
        <v>7</v>
      </c>
      <c r="SH2" s="27">
        <v>0.82843023255813997</v>
      </c>
      <c r="SI2" s="27">
        <v>0.36968139534883698</v>
      </c>
      <c r="SJ2" s="27">
        <v>6.9444186046511605E-2</v>
      </c>
      <c r="SK2" s="27">
        <v>9.6227906976744201E-2</v>
      </c>
      <c r="SL2" s="27">
        <v>0.103111627906977</v>
      </c>
      <c r="SM2" s="27">
        <v>0.13880000000000001</v>
      </c>
      <c r="SN2" s="27">
        <v>0.79105768916511598</v>
      </c>
      <c r="SO2" s="27">
        <v>0.84388746285813998</v>
      </c>
      <c r="SP2" s="27">
        <v>0.58554610431395404</v>
      </c>
      <c r="SQ2" s="27">
        <v>0.68115551270232599</v>
      </c>
      <c r="SR2" s="27">
        <v>0.38295570270465101</v>
      </c>
      <c r="SS2" s="27">
        <v>0.77764962447209296</v>
      </c>
      <c r="ST2" s="27">
        <v>0.71176916597441897</v>
      </c>
      <c r="SU2" s="27">
        <v>-3.2905741423255801E-2</v>
      </c>
      <c r="SV2" s="27">
        <v>7.5926358123720901</v>
      </c>
      <c r="SW2" s="27">
        <v>0.45395534128604698</v>
      </c>
      <c r="SX2" s="27">
        <v>0.48413890083488398</v>
      </c>
      <c r="SY2" s="27">
        <v>0.60508695424883696</v>
      </c>
      <c r="SZ2" s="27">
        <v>0.62692092788604703</v>
      </c>
      <c r="TA2" s="27">
        <f t="shared" ref="TA2:TA41" si="92">(SH2-SI2)/(SI2-SJ2)</f>
        <v>1.5279546405168039</v>
      </c>
      <c r="TB2" s="27">
        <f t="shared" ref="TB2:TB41" si="93">(SH2/SI2)-1</f>
        <v>1.24093027937319</v>
      </c>
      <c r="TC2" s="27">
        <v>0.94005531914893603</v>
      </c>
      <c r="TD2" s="27">
        <v>0.40905319148936198</v>
      </c>
      <c r="TE2" s="27">
        <v>7.3921276595744698E-2</v>
      </c>
      <c r="TF2" s="27">
        <v>0.102887234042553</v>
      </c>
      <c r="TG2" s="27">
        <v>0.116159574468085</v>
      </c>
      <c r="TH2" s="27">
        <v>0.149459574468085</v>
      </c>
      <c r="TI2" s="27">
        <v>0.80238381314255303</v>
      </c>
      <c r="TJ2" s="27">
        <v>0.85343668490212798</v>
      </c>
      <c r="TK2" s="27">
        <v>0.59717321436382997</v>
      </c>
      <c r="TL2" s="27">
        <v>0.69205476450212799</v>
      </c>
      <c r="TM2" s="27">
        <v>0.39407494139787203</v>
      </c>
      <c r="TN2" s="27">
        <v>0.77964783082978695</v>
      </c>
      <c r="TO2" s="27">
        <v>0.72503347446170197</v>
      </c>
      <c r="TP2" s="27">
        <v>-5.9403086251063802E-2</v>
      </c>
      <c r="TQ2" s="27">
        <v>8.1424077272085107</v>
      </c>
      <c r="TR2" s="27">
        <v>0.46187454213191498</v>
      </c>
      <c r="TS2" s="27">
        <v>0.49115362642340399</v>
      </c>
      <c r="TT2" s="27">
        <v>0.61389110570425498</v>
      </c>
      <c r="TU2" s="27">
        <v>0.63490977212765998</v>
      </c>
      <c r="TV2" s="27">
        <f t="shared" ref="TV2:TV41" si="94">(TC2-TD2)/(TD2-TE2)</f>
        <v>1.5844570572400807</v>
      </c>
      <c r="TW2" s="27">
        <f t="shared" ref="TW2:TW41" si="95">(TC2/TD2)-1</f>
        <v>1.2981248862188219</v>
      </c>
      <c r="TX2" s="27">
        <v>98.151063829787205</v>
      </c>
      <c r="TY2" s="27">
        <v>30.988936170212799</v>
      </c>
      <c r="TZ2" s="27">
        <v>25.6368085106383</v>
      </c>
      <c r="UA2" s="27">
        <v>25.853829787234002</v>
      </c>
      <c r="UB2" s="27">
        <v>-154.592829787234</v>
      </c>
      <c r="UC2" s="27">
        <v>-2.6687872340425498</v>
      </c>
      <c r="UD2" s="27">
        <v>-2.5292765957446801</v>
      </c>
      <c r="UE2" s="27">
        <v>130.43404255319101</v>
      </c>
      <c r="UF2" s="27">
        <v>185</v>
      </c>
      <c r="UG2" s="30">
        <f t="shared" ref="UG2:UG41" si="96">UF2-TX2</f>
        <v>86.848936170212795</v>
      </c>
      <c r="UH2" s="30">
        <f t="shared" ref="UH2:UH41" si="97">UF2-UE2</f>
        <v>54.565957446808994</v>
      </c>
      <c r="UI2" s="27">
        <v>0.84644680851063903</v>
      </c>
      <c r="UJ2" s="27">
        <v>0.35989148936170201</v>
      </c>
      <c r="UK2" s="27">
        <v>6.01829787234043E-2</v>
      </c>
      <c r="UL2" s="27">
        <v>8.8714893617021298E-2</v>
      </c>
      <c r="UM2" s="27">
        <v>9.1700000000000004E-2</v>
      </c>
      <c r="UN2" s="27">
        <v>0.12851489361702101</v>
      </c>
      <c r="UO2" s="27">
        <v>0.81019427402340405</v>
      </c>
      <c r="UP2" s="27">
        <v>0.86661595278297898</v>
      </c>
      <c r="UQ2" s="27">
        <v>0.60419884947021296</v>
      </c>
      <c r="UR2" s="27">
        <v>0.71211449592978704</v>
      </c>
      <c r="US2" s="27">
        <v>0.40360376456170199</v>
      </c>
      <c r="UT2" s="27">
        <v>0.80438358492766004</v>
      </c>
      <c r="UU2" s="27">
        <v>0.73563056415957395</v>
      </c>
      <c r="UV2" s="27">
        <v>-1.38703770765957E-2</v>
      </c>
      <c r="UW2" s="27">
        <v>8.5543516360468104</v>
      </c>
      <c r="UX2" s="27">
        <v>0.465859976034043</v>
      </c>
      <c r="UY2" s="27">
        <v>0.49811301511489398</v>
      </c>
      <c r="UZ2" s="27">
        <v>0.61930564907021302</v>
      </c>
      <c r="VA2" s="27">
        <v>0.64230126709148905</v>
      </c>
      <c r="VB2" s="27">
        <f t="shared" ref="VB2:VB41" si="98">(UI2-UJ2)/(UJ2-UK2)</f>
        <v>1.6234284375599022</v>
      </c>
      <c r="VC2" s="27">
        <f t="shared" ref="VC2:VC41" si="99">(UI2/UJ2)-1</f>
        <v>1.3519500558679063</v>
      </c>
      <c r="VD2" s="27">
        <v>100.395744680851</v>
      </c>
      <c r="VE2" s="27">
        <v>33.4927659574468</v>
      </c>
      <c r="VF2" s="27">
        <v>26.510425531914901</v>
      </c>
      <c r="VG2" s="27">
        <v>26.6374468085106</v>
      </c>
      <c r="VH2" s="27">
        <v>147.63910638297901</v>
      </c>
      <c r="VI2" s="27">
        <v>-2.7106595744680901</v>
      </c>
      <c r="VJ2" s="27">
        <v>-2.4162127659574502</v>
      </c>
      <c r="VK2" s="27">
        <v>153.26702127659601</v>
      </c>
      <c r="VL2" s="27">
        <v>190</v>
      </c>
      <c r="VM2" s="30">
        <f t="shared" ref="VM2:VM41" si="100">VL2-VD2</f>
        <v>89.604255319149004</v>
      </c>
      <c r="VN2" s="30">
        <f t="shared" ref="VN2:VN41" si="101">VL2-VK2</f>
        <v>36.732978723403988</v>
      </c>
      <c r="VO2" s="27">
        <v>0.79772666666666703</v>
      </c>
      <c r="VP2" s="27">
        <v>0.33673555555555601</v>
      </c>
      <c r="VQ2" s="27">
        <v>5.9944444444444502E-2</v>
      </c>
      <c r="VR2" s="27">
        <v>8.7864444444444495E-2</v>
      </c>
      <c r="VS2" s="27">
        <v>9.6428888888888897E-2</v>
      </c>
      <c r="VT2" s="27">
        <v>0.121315555555556</v>
      </c>
      <c r="VU2" s="27">
        <v>0.79623097133777798</v>
      </c>
      <c r="VV2" s="27">
        <v>0.85223642620222195</v>
      </c>
      <c r="VW2" s="27">
        <v>0.57991009206222199</v>
      </c>
      <c r="VX2" s="27">
        <v>0.68697992774444405</v>
      </c>
      <c r="VY2" s="27">
        <v>0.40456327821111099</v>
      </c>
      <c r="VZ2" s="27">
        <v>0.77631543975333395</v>
      </c>
      <c r="WA2" s="27">
        <v>0.72713586907777805</v>
      </c>
      <c r="WB2" s="27">
        <v>-4.0230771866666702E-2</v>
      </c>
      <c r="WC2" s="27">
        <v>8.0342879622755596</v>
      </c>
      <c r="WD2" s="27">
        <v>0.47536695702666698</v>
      </c>
      <c r="WE2" s="27">
        <v>0.50817327309333304</v>
      </c>
      <c r="WF2" s="27">
        <v>0.62633639887555603</v>
      </c>
      <c r="WG2" s="27">
        <v>0.64968318172222195</v>
      </c>
      <c r="WH2" s="27">
        <f t="shared" ref="WH2:WH41" si="102">(VO2-VP2)/(VP2-VQ2)</f>
        <v>1.6654837984520994</v>
      </c>
      <c r="WI2" s="27">
        <f t="shared" ref="WI2:WI41" si="103">(VO2/VP2)-1</f>
        <v>1.3690004025578904</v>
      </c>
      <c r="WJ2" s="27">
        <v>109.08</v>
      </c>
      <c r="WK2" s="27">
        <v>35.043333333333301</v>
      </c>
      <c r="WL2" s="27">
        <v>28.199555555555602</v>
      </c>
      <c r="WM2" s="27">
        <v>27.833111111111101</v>
      </c>
      <c r="WN2" s="27">
        <v>-162.13044444444401</v>
      </c>
      <c r="WO2" s="27">
        <v>-2.6272000000000002</v>
      </c>
      <c r="WP2" s="27">
        <v>-2.3542444444444399</v>
      </c>
      <c r="WQ2" s="27">
        <v>146.625581395349</v>
      </c>
      <c r="WR2" s="27">
        <v>196.5</v>
      </c>
      <c r="WS2" s="30">
        <f t="shared" ref="WS2:WS41" si="104">WR2-WJ2</f>
        <v>87.42</v>
      </c>
      <c r="WT2" s="30">
        <f t="shared" ref="WT2:WT41" si="105">WR2-WQ2</f>
        <v>49.874418604650998</v>
      </c>
      <c r="WU2" s="28">
        <v>4.91</v>
      </c>
      <c r="WV2" s="24">
        <v>1.08</v>
      </c>
      <c r="WW2" s="28">
        <v>80.5</v>
      </c>
      <c r="WX2" s="28">
        <v>28.3</v>
      </c>
      <c r="WY2" s="28">
        <v>7.1</v>
      </c>
      <c r="WZ2" s="28">
        <v>9.6999999999999993</v>
      </c>
    </row>
    <row r="3" spans="1:624" x14ac:dyDescent="0.25">
      <c r="A3" s="27">
        <v>6</v>
      </c>
      <c r="B3" s="27">
        <v>1</v>
      </c>
      <c r="C3" s="27">
        <v>301</v>
      </c>
      <c r="D3" s="27">
        <v>3</v>
      </c>
      <c r="E3" s="27" t="s">
        <v>43</v>
      </c>
      <c r="F3" s="27">
        <v>3</v>
      </c>
      <c r="G3" s="27">
        <f t="shared" si="0"/>
        <v>170.352</v>
      </c>
      <c r="H3" s="28">
        <f t="shared" si="1"/>
        <v>56.783999999999999</v>
      </c>
      <c r="I3" s="29">
        <v>152.1</v>
      </c>
      <c r="J3" s="27">
        <f t="shared" si="2"/>
        <v>56.783999999999999</v>
      </c>
      <c r="K3" s="27">
        <f t="shared" si="3"/>
        <v>56.783999999999999</v>
      </c>
      <c r="L3" s="27">
        <f t="shared" si="4"/>
        <v>56.783999999999999</v>
      </c>
      <c r="M3" s="30">
        <v>408747.36796200002</v>
      </c>
      <c r="N3" s="30">
        <v>3660456.1478200001</v>
      </c>
      <c r="O3" s="31">
        <v>33.078876000000001</v>
      </c>
      <c r="P3" s="31">
        <v>-111.977695</v>
      </c>
      <c r="Q3" s="27">
        <v>47.839999999999996</v>
      </c>
      <c r="R3" s="27">
        <v>24.72</v>
      </c>
      <c r="S3" s="27">
        <v>27.439999999999998</v>
      </c>
      <c r="T3" s="27">
        <v>51.12</v>
      </c>
      <c r="U3" s="27">
        <v>25.439999999999998</v>
      </c>
      <c r="V3" s="27">
        <v>23.439999999999998</v>
      </c>
      <c r="W3" s="27">
        <v>57.052238805970099</v>
      </c>
      <c r="X3" s="27">
        <f t="shared" si="5"/>
        <v>-57.052238805970099</v>
      </c>
      <c r="Y3" s="29">
        <v>-9999</v>
      </c>
      <c r="Z3" s="29">
        <v>-9999</v>
      </c>
      <c r="AA3" s="29">
        <v>-9999</v>
      </c>
      <c r="AB3" s="27">
        <v>8.3000000000000007</v>
      </c>
      <c r="AC3" s="27">
        <v>7.2</v>
      </c>
      <c r="AD3" s="27">
        <v>0.7</v>
      </c>
      <c r="AE3" s="27" t="s">
        <v>104</v>
      </c>
      <c r="AF3" s="27">
        <v>2</v>
      </c>
      <c r="AG3" s="27">
        <v>1</v>
      </c>
      <c r="AH3" s="27">
        <v>0.1</v>
      </c>
      <c r="AI3" s="27">
        <v>0</v>
      </c>
      <c r="AJ3" s="27">
        <v>353</v>
      </c>
      <c r="AK3" s="27">
        <v>19</v>
      </c>
      <c r="AL3" s="27">
        <v>2.48</v>
      </c>
      <c r="AM3" s="27">
        <v>4.2</v>
      </c>
      <c r="AN3" s="27">
        <v>11.7</v>
      </c>
      <c r="AO3" s="27">
        <v>2.4</v>
      </c>
      <c r="AP3" s="27">
        <v>2767</v>
      </c>
      <c r="AQ3" s="27">
        <v>323</v>
      </c>
      <c r="AR3" s="27">
        <v>220</v>
      </c>
      <c r="AS3" s="27">
        <v>18.399999999999999</v>
      </c>
      <c r="AT3" s="27">
        <v>0</v>
      </c>
      <c r="AU3" s="27">
        <v>5</v>
      </c>
      <c r="AV3" s="27">
        <v>75</v>
      </c>
      <c r="AW3" s="27">
        <v>15</v>
      </c>
      <c r="AX3" s="27">
        <v>5</v>
      </c>
      <c r="AY3" s="27">
        <v>1</v>
      </c>
      <c r="AZ3" s="27">
        <v>69</v>
      </c>
      <c r="BA3" s="27">
        <v>77.597854162527327</v>
      </c>
      <c r="BB3" s="27">
        <v>51</v>
      </c>
      <c r="BC3" s="27">
        <v>11.165000000000001</v>
      </c>
      <c r="BD3" s="27">
        <v>7.085</v>
      </c>
      <c r="BE3" s="27">
        <v>6.3149999999999995</v>
      </c>
      <c r="BF3" s="32">
        <v>6.809338521400778</v>
      </c>
      <c r="BG3" s="32">
        <v>5.0875355379320659</v>
      </c>
      <c r="BH3" s="32">
        <v>2.4972584986541717</v>
      </c>
      <c r="BI3" s="32">
        <v>7.1285332314744094</v>
      </c>
      <c r="BJ3" s="32">
        <v>7.8540145985401457</v>
      </c>
      <c r="BK3" s="32">
        <v>13.943087433036812</v>
      </c>
      <c r="BL3" s="24">
        <f t="shared" si="6"/>
        <v>47.587496237331379</v>
      </c>
      <c r="BM3" s="24">
        <f t="shared" si="7"/>
        <v>57.57653023194807</v>
      </c>
      <c r="BN3" s="24">
        <f t="shared" si="8"/>
        <v>86.090663157845711</v>
      </c>
      <c r="BO3" s="28">
        <f t="shared" si="9"/>
        <v>173.27907128415353</v>
      </c>
      <c r="BP3" s="24">
        <f t="shared" si="10"/>
        <v>28.514132925897638</v>
      </c>
      <c r="BQ3" s="24">
        <f t="shared" si="11"/>
        <v>31.416058394160583</v>
      </c>
      <c r="BR3" s="24">
        <f t="shared" si="12"/>
        <v>55.772349732147248</v>
      </c>
      <c r="BS3" s="24">
        <f t="shared" si="13"/>
        <v>115.70254105220548</v>
      </c>
      <c r="BT3" s="32">
        <v>2.628968253968254</v>
      </c>
      <c r="BU3" s="32">
        <v>1.553834624031976</v>
      </c>
      <c r="BV3" s="32">
        <v>1.9958088015168149</v>
      </c>
      <c r="BW3" s="32">
        <v>1.4894042383046782</v>
      </c>
      <c r="BX3" s="32">
        <v>2.0464187671574745</v>
      </c>
      <c r="BY3" s="32">
        <v>1.2305699481865284</v>
      </c>
      <c r="BZ3" s="24">
        <f t="shared" si="14"/>
        <v>16.731211512000918</v>
      </c>
      <c r="CA3" s="24">
        <f t="shared" si="15"/>
        <v>24.714446718068178</v>
      </c>
      <c r="CB3" s="24">
        <f t="shared" si="16"/>
        <v>30.672063671286892</v>
      </c>
      <c r="CC3" s="24">
        <f t="shared" si="17"/>
        <v>5.9576169532187127</v>
      </c>
      <c r="CD3" s="24">
        <f t="shared" si="18"/>
        <v>8.185675068629898</v>
      </c>
      <c r="CE3" s="24">
        <f t="shared" si="19"/>
        <v>4.9222797927461137</v>
      </c>
      <c r="CF3" s="24">
        <f t="shared" si="20"/>
        <v>19.065571814594726</v>
      </c>
      <c r="CG3" s="27">
        <v>17.238802252005382</v>
      </c>
      <c r="CH3" s="27">
        <v>4.660106887767844</v>
      </c>
      <c r="CI3" s="27">
        <v>45.19090863479002</v>
      </c>
      <c r="CJ3" s="27">
        <v>18.743778618355563</v>
      </c>
      <c r="CK3" s="27">
        <v>17.3</v>
      </c>
      <c r="CL3" s="27">
        <f t="shared" si="21"/>
        <v>2.6776826597650802</v>
      </c>
      <c r="CM3" s="27">
        <v>18.898660803517892</v>
      </c>
      <c r="CN3" s="27">
        <f t="shared" si="22"/>
        <v>4.7246652008794729</v>
      </c>
      <c r="CO3" s="27">
        <v>20.866121998897299</v>
      </c>
      <c r="CP3" s="27">
        <v>14.064586321151276</v>
      </c>
      <c r="CQ3" s="28">
        <f t="shared" si="23"/>
        <v>87.595636559092895</v>
      </c>
      <c r="CR3" s="28">
        <f t="shared" si="24"/>
        <v>268.35927109825298</v>
      </c>
      <c r="CS3" s="28">
        <f t="shared" si="25"/>
        <v>279.07000173731331</v>
      </c>
      <c r="CT3" s="28">
        <f t="shared" si="26"/>
        <v>381.43315053642038</v>
      </c>
      <c r="CU3" s="27">
        <f t="shared" si="27"/>
        <v>10.710730639060321</v>
      </c>
      <c r="CV3" s="27">
        <f t="shared" si="28"/>
        <v>18.898660803517892</v>
      </c>
      <c r="CW3" s="27">
        <f t="shared" si="29"/>
        <v>83.464487995589195</v>
      </c>
      <c r="CX3" s="27">
        <f t="shared" si="30"/>
        <v>113.07387943816741</v>
      </c>
      <c r="CY3" s="29">
        <v>-9999</v>
      </c>
      <c r="CZ3" s="29">
        <v>-9999</v>
      </c>
      <c r="DA3" s="29">
        <v>-9999</v>
      </c>
      <c r="DB3" s="29">
        <v>-9999</v>
      </c>
      <c r="DC3" s="29">
        <v>-9999</v>
      </c>
      <c r="DD3" s="29">
        <v>-9999</v>
      </c>
      <c r="DE3" s="24">
        <v>19.5</v>
      </c>
      <c r="DF3" s="24">
        <v>19.5</v>
      </c>
      <c r="DG3" s="24">
        <v>19.5</v>
      </c>
      <c r="DH3" s="24">
        <v>12.333333333333334</v>
      </c>
      <c r="DI3" s="24">
        <v>22</v>
      </c>
      <c r="DJ3" s="24">
        <v>26.666666666666668</v>
      </c>
      <c r="DK3" s="24">
        <v>38</v>
      </c>
      <c r="DL3" s="24">
        <v>36.666666666666664</v>
      </c>
      <c r="DM3" s="24">
        <v>48.666666666666664</v>
      </c>
      <c r="DN3" s="24">
        <v>46</v>
      </c>
      <c r="DO3" s="24">
        <v>54</v>
      </c>
      <c r="DP3" s="24">
        <v>58</v>
      </c>
      <c r="DQ3" s="24">
        <v>66.666666666666671</v>
      </c>
      <c r="DR3" s="28">
        <f t="shared" si="31"/>
        <v>46.888888888888886</v>
      </c>
      <c r="DS3" s="28">
        <f t="shared" si="31"/>
        <v>46.888888888888886</v>
      </c>
      <c r="DT3" s="24">
        <v>67</v>
      </c>
      <c r="DU3" s="24">
        <v>74.666666666666671</v>
      </c>
      <c r="DV3" s="24">
        <v>70</v>
      </c>
      <c r="DW3" s="24">
        <v>84.333333333333329</v>
      </c>
      <c r="DX3" s="24">
        <v>75</v>
      </c>
      <c r="DY3" s="24">
        <v>86.333333333333329</v>
      </c>
      <c r="DZ3" s="28">
        <v>70</v>
      </c>
      <c r="EA3" s="28">
        <v>77</v>
      </c>
      <c r="EB3" s="24">
        <v>178</v>
      </c>
      <c r="EC3" s="24">
        <v>189</v>
      </c>
      <c r="ED3" s="24">
        <v>199</v>
      </c>
      <c r="EE3" s="24">
        <v>199</v>
      </c>
      <c r="EF3" s="24">
        <v>201</v>
      </c>
      <c r="EG3" s="24">
        <v>203</v>
      </c>
      <c r="EH3" s="33">
        <v>-9999</v>
      </c>
      <c r="EI3" s="33">
        <v>-9999</v>
      </c>
      <c r="EJ3" s="33">
        <v>-9999</v>
      </c>
      <c r="EK3" s="33">
        <v>-9999</v>
      </c>
      <c r="EL3" s="33">
        <v>-9999</v>
      </c>
      <c r="EM3" s="33">
        <v>-9999</v>
      </c>
      <c r="EN3" s="33">
        <v>-9999</v>
      </c>
      <c r="EO3" s="33">
        <v>-9999</v>
      </c>
      <c r="EP3" s="33">
        <v>-9999</v>
      </c>
      <c r="EQ3" s="29">
        <v>-9999</v>
      </c>
      <c r="ER3" s="29">
        <v>-9999</v>
      </c>
      <c r="ES3" s="29">
        <v>-9999</v>
      </c>
      <c r="ET3" s="29">
        <v>-9999</v>
      </c>
      <c r="EU3" s="29">
        <v>-9999</v>
      </c>
      <c r="EV3" s="29">
        <v>-9999</v>
      </c>
      <c r="EW3" s="33">
        <v>-9999</v>
      </c>
      <c r="EX3" s="33">
        <v>-9999</v>
      </c>
      <c r="EY3" s="29">
        <v>-9999</v>
      </c>
      <c r="EZ3" s="29">
        <v>-9999</v>
      </c>
      <c r="FA3" s="29">
        <v>-9999</v>
      </c>
      <c r="FB3" s="29">
        <v>-9999</v>
      </c>
      <c r="FC3" s="29">
        <v>-9999</v>
      </c>
      <c r="FD3" s="29">
        <v>-9999</v>
      </c>
      <c r="FE3" s="29">
        <v>-9999</v>
      </c>
      <c r="FF3" s="29">
        <v>-9999</v>
      </c>
      <c r="FG3" s="29">
        <v>-9999</v>
      </c>
      <c r="FH3" s="29">
        <v>-9999</v>
      </c>
      <c r="FI3" s="27">
        <v>216.53999999999996</v>
      </c>
      <c r="FJ3" s="27">
        <v>12</v>
      </c>
      <c r="FK3" s="27">
        <v>209.5</v>
      </c>
      <c r="FL3" s="27">
        <v>354.91999999999996</v>
      </c>
      <c r="FM3" s="27">
        <v>130</v>
      </c>
      <c r="FN3" s="27">
        <v>114.85000000000001</v>
      </c>
      <c r="FO3" s="27">
        <v>299.93</v>
      </c>
      <c r="FP3" s="24">
        <v>167.26000000000002</v>
      </c>
      <c r="FQ3" s="27">
        <v>145.47999999999999</v>
      </c>
      <c r="FR3" s="24">
        <v>175.34</v>
      </c>
      <c r="FS3" s="27">
        <v>151.78</v>
      </c>
      <c r="FT3" s="24">
        <f t="shared" si="32"/>
        <v>1426.2745098039215</v>
      </c>
      <c r="FU3" s="24">
        <f t="shared" si="33"/>
        <v>1273.4593837535012</v>
      </c>
      <c r="FV3" s="24">
        <f t="shared" si="34"/>
        <v>2122.9411764705878</v>
      </c>
      <c r="FW3" s="24">
        <f t="shared" si="35"/>
        <v>3479.6078431372543</v>
      </c>
      <c r="FX3" s="24">
        <f t="shared" si="36"/>
        <v>1125.9803921568628</v>
      </c>
      <c r="FY3" s="24">
        <f t="shared" si="37"/>
        <v>2940.4901960784314</v>
      </c>
      <c r="FZ3" s="24">
        <f t="shared" si="38"/>
        <v>9669.0196078431363</v>
      </c>
      <c r="GA3" s="24">
        <f t="shared" si="39"/>
        <v>1639.8039215686276</v>
      </c>
      <c r="GB3" s="24">
        <v>203.03</v>
      </c>
      <c r="GC3" s="24">
        <v>0</v>
      </c>
      <c r="GD3" s="24">
        <f t="shared" si="40"/>
        <v>-35.769999999999982</v>
      </c>
      <c r="GE3" s="27">
        <v>3.07</v>
      </c>
      <c r="GF3" s="27">
        <f t="shared" si="41"/>
        <v>65.174294117647037</v>
      </c>
      <c r="GG3" s="27">
        <v>0.89200000000000002</v>
      </c>
      <c r="GH3" s="27">
        <f t="shared" si="42"/>
        <v>31.03810196078431</v>
      </c>
      <c r="GI3" s="27">
        <v>1.46</v>
      </c>
      <c r="GJ3" s="27">
        <f t="shared" si="43"/>
        <v>16.439313725490198</v>
      </c>
      <c r="GK3" s="27">
        <v>3.77</v>
      </c>
      <c r="GL3" s="27">
        <v>3.46</v>
      </c>
      <c r="GM3" s="27">
        <f t="shared" si="44"/>
        <v>1.0895953757225434</v>
      </c>
      <c r="GN3" s="29">
        <v>-9999</v>
      </c>
      <c r="GO3" s="27">
        <f t="shared" si="45"/>
        <v>61.82060784313726</v>
      </c>
      <c r="GP3" s="24">
        <f t="shared" si="46"/>
        <v>174.47231764705879</v>
      </c>
      <c r="GQ3" s="24">
        <f t="shared" si="47"/>
        <v>155.77885504201677</v>
      </c>
      <c r="GR3" s="24">
        <f>((GP3-129.9)/G3)*100</f>
        <v>26.164833783612039</v>
      </c>
      <c r="GS3" s="27">
        <v>18.600000000000001</v>
      </c>
      <c r="GT3" s="24">
        <v>7.48</v>
      </c>
      <c r="GU3" s="24">
        <f t="shared" si="48"/>
        <v>6.9700000000000006</v>
      </c>
      <c r="GV3" s="27">
        <f t="shared" si="49"/>
        <v>5392.8879511687346</v>
      </c>
      <c r="GW3" s="27">
        <v>2.4000000000000004</v>
      </c>
      <c r="GX3" s="27">
        <f t="shared" si="50"/>
        <v>0.34433285509325684</v>
      </c>
      <c r="GY3" s="27">
        <f t="shared" si="51"/>
        <v>1856.9485054239544</v>
      </c>
      <c r="GZ3" s="29">
        <v>-9999</v>
      </c>
      <c r="HA3" s="29">
        <v>-9999</v>
      </c>
      <c r="HB3" s="27">
        <v>5618.0444444444447</v>
      </c>
      <c r="HC3" s="27">
        <f t="shared" si="52"/>
        <v>1934.4772835963656</v>
      </c>
      <c r="HD3" s="27">
        <f t="shared" si="53"/>
        <v>2002.1839885222382</v>
      </c>
      <c r="HE3" s="29">
        <v>-9999</v>
      </c>
      <c r="HF3" s="30">
        <v>3.73</v>
      </c>
      <c r="HG3" s="30">
        <f t="shared" si="55"/>
        <v>3.67</v>
      </c>
      <c r="HH3" s="30">
        <v>3436</v>
      </c>
      <c r="HI3" s="30">
        <f t="shared" si="56"/>
        <v>0.49064171122994649</v>
      </c>
      <c r="HJ3" s="27">
        <f t="shared" si="57"/>
        <v>2886.0074688463956</v>
      </c>
      <c r="HK3" s="27">
        <f t="shared" si="58"/>
        <v>2658.5312769319612</v>
      </c>
      <c r="HL3" s="27">
        <v>3.85</v>
      </c>
      <c r="HM3" s="30">
        <f t="shared" si="59"/>
        <v>111.11128755058623</v>
      </c>
      <c r="HN3" s="30">
        <f t="shared" si="60"/>
        <v>124.44464205665659</v>
      </c>
      <c r="HO3" s="30">
        <f t="shared" si="61"/>
        <v>0.71326296191236749</v>
      </c>
      <c r="HP3" s="27">
        <v>3.53</v>
      </c>
      <c r="HQ3" s="27">
        <v>0.53114375000000003</v>
      </c>
      <c r="HR3" s="27">
        <v>0.46874687500000001</v>
      </c>
      <c r="HS3" s="27">
        <v>0.43640937499999999</v>
      </c>
      <c r="HT3" s="27">
        <v>0.36665937500000001</v>
      </c>
      <c r="HU3" s="27">
        <v>0.25601562500000002</v>
      </c>
      <c r="HV3" s="27">
        <v>0.28114375000000003</v>
      </c>
      <c r="HW3" s="27">
        <v>0.18317686103125</v>
      </c>
      <c r="HX3" s="27">
        <v>9.7833142124999994E-2</v>
      </c>
      <c r="HY3" s="27">
        <v>0.122176626375</v>
      </c>
      <c r="HZ3" s="27">
        <v>3.56471584375E-2</v>
      </c>
      <c r="IA3" s="27">
        <v>6.2409921218749997E-2</v>
      </c>
      <c r="IB3" s="27">
        <v>0.34946480715625</v>
      </c>
      <c r="IC3" s="27">
        <v>0.30775462165625</v>
      </c>
      <c r="ID3" s="27">
        <v>0.17768030809374999</v>
      </c>
      <c r="IE3" s="27">
        <v>0.44908109546875002</v>
      </c>
      <c r="IF3" s="27">
        <v>0.64941892287500003</v>
      </c>
      <c r="IG3" s="27">
        <v>0.33949969534375002</v>
      </c>
      <c r="IH3" s="27">
        <v>0.66902402350000001</v>
      </c>
      <c r="II3" s="27">
        <v>0.37785792831249998</v>
      </c>
      <c r="IJ3" s="27">
        <f t="shared" si="62"/>
        <v>1.9295516041747192</v>
      </c>
      <c r="IK3" s="27">
        <f t="shared" si="63"/>
        <v>0.13311422076147172</v>
      </c>
      <c r="IL3" s="27">
        <v>106.36875000000001</v>
      </c>
      <c r="IM3" s="27">
        <v>25.705625000000001</v>
      </c>
      <c r="IN3" s="27">
        <v>27.36375</v>
      </c>
      <c r="IO3" s="27">
        <v>27.899374999999999</v>
      </c>
      <c r="IP3" s="27">
        <v>96.95</v>
      </c>
      <c r="IQ3" s="27">
        <v>-0.85362499999999997</v>
      </c>
      <c r="IR3" s="27">
        <v>-1.095</v>
      </c>
      <c r="IS3" s="30">
        <v>104</v>
      </c>
      <c r="IT3" s="30">
        <v>118.5</v>
      </c>
      <c r="IU3" s="30">
        <f t="shared" si="64"/>
        <v>-2.3687500000000057</v>
      </c>
      <c r="IV3" s="27">
        <v>0.55469722222222195</v>
      </c>
      <c r="IW3" s="27">
        <v>0.47353333333333297</v>
      </c>
      <c r="IX3" s="27">
        <v>0.44711944444444501</v>
      </c>
      <c r="IY3" s="27">
        <v>0.37199444444444402</v>
      </c>
      <c r="IZ3" s="27">
        <v>0.26096111111111098</v>
      </c>
      <c r="JA3" s="27">
        <v>0.289358333333333</v>
      </c>
      <c r="JB3" s="27">
        <v>0.19705721810555599</v>
      </c>
      <c r="JC3" s="27">
        <v>0.10723437331111101</v>
      </c>
      <c r="JD3" s="27">
        <v>0.12009371954722201</v>
      </c>
      <c r="JE3" s="27">
        <v>2.86552995638889E-2</v>
      </c>
      <c r="JF3" s="27">
        <v>7.88433040944444E-2</v>
      </c>
      <c r="JG3" s="27">
        <v>0.35996505165555598</v>
      </c>
      <c r="JH3" s="27">
        <v>0.31415374026666698</v>
      </c>
      <c r="JI3" s="27">
        <v>0.17540245938888899</v>
      </c>
      <c r="JJ3" s="27">
        <v>0.491468272205556</v>
      </c>
      <c r="JK3" s="27">
        <v>0.75186514811944405</v>
      </c>
      <c r="JL3" s="27">
        <v>0.39919870907777799</v>
      </c>
      <c r="JM3" s="27">
        <v>0.76971907934444495</v>
      </c>
      <c r="JN3" s="27">
        <v>0.44269000486111099</v>
      </c>
      <c r="JO3" s="27">
        <f t="shared" si="65"/>
        <v>3.072773162267437</v>
      </c>
      <c r="JP3" s="27">
        <f t="shared" si="66"/>
        <v>0.17140058191374563</v>
      </c>
      <c r="JQ3" s="27">
        <v>29.5216666666667</v>
      </c>
      <c r="JR3" s="27">
        <v>39.115555555555602</v>
      </c>
      <c r="JS3" s="27">
        <v>39.870555555555498</v>
      </c>
      <c r="JT3" s="27">
        <v>-149.56655555555599</v>
      </c>
      <c r="JU3" s="27">
        <v>-1.0375000000000001</v>
      </c>
      <c r="JV3" s="27">
        <v>-2.00966666666667</v>
      </c>
      <c r="JW3" s="30">
        <v>105.5</v>
      </c>
      <c r="JX3" s="30">
        <v>119</v>
      </c>
      <c r="JY3" s="27">
        <v>0.44529655172413801</v>
      </c>
      <c r="JZ3" s="27">
        <v>0.39568275862069002</v>
      </c>
      <c r="KA3" s="27">
        <v>0.34492068965517297</v>
      </c>
      <c r="KB3" s="27">
        <v>0.27755862068965498</v>
      </c>
      <c r="KC3" s="27">
        <v>0.207427586206897</v>
      </c>
      <c r="KD3" s="27">
        <v>0.219306896551724</v>
      </c>
      <c r="KE3" s="27">
        <v>0.231823563486207</v>
      </c>
      <c r="KF3" s="27">
        <v>0.126850495544828</v>
      </c>
      <c r="KG3" s="27">
        <v>0.175585990941379</v>
      </c>
      <c r="KH3" s="27">
        <v>6.8655649234482793E-2</v>
      </c>
      <c r="KI3" s="27">
        <v>5.8725100434482799E-2</v>
      </c>
      <c r="KJ3" s="27">
        <v>0.364068557510345</v>
      </c>
      <c r="KK3" s="27">
        <v>0.339783332286207</v>
      </c>
      <c r="KL3" s="27">
        <v>0.144447478224138</v>
      </c>
      <c r="KM3" s="27">
        <v>0.60626286215862102</v>
      </c>
      <c r="KN3" s="27">
        <v>0.46263888958620702</v>
      </c>
      <c r="KO3" s="27">
        <v>0.248857057903448</v>
      </c>
      <c r="KP3" s="27">
        <v>0.49059765903793101</v>
      </c>
      <c r="KQ3" s="27">
        <v>0.28932758338275899</v>
      </c>
      <c r="KR3" s="27">
        <f t="shared" si="67"/>
        <v>0.97737925412675575</v>
      </c>
      <c r="KS3" s="27">
        <f t="shared" si="68"/>
        <v>0.12538780632342084</v>
      </c>
      <c r="KT3" s="27">
        <v>107.94</v>
      </c>
      <c r="KU3" s="27">
        <v>37.872</v>
      </c>
      <c r="KV3" s="27">
        <v>55.331333333333298</v>
      </c>
      <c r="KW3" s="27">
        <v>55.862666666666698</v>
      </c>
      <c r="KX3" s="27">
        <v>76.424266666666696</v>
      </c>
      <c r="KY3" s="27">
        <v>-1.0582</v>
      </c>
      <c r="KZ3" s="27">
        <v>-2.6779333333333302</v>
      </c>
      <c r="LA3" s="30">
        <v>109.5</v>
      </c>
      <c r="LB3" s="30">
        <v>122</v>
      </c>
      <c r="LC3" s="30">
        <f t="shared" si="69"/>
        <v>1.5600000000000023</v>
      </c>
      <c r="LD3" s="27">
        <v>0.47233199999999997</v>
      </c>
      <c r="LE3" s="27">
        <v>0.31413600000000003</v>
      </c>
      <c r="LF3" s="27">
        <v>0.325874</v>
      </c>
      <c r="LG3" s="27">
        <v>0.24779799999999999</v>
      </c>
      <c r="LH3" s="27">
        <v>0.1767</v>
      </c>
      <c r="LI3" s="27">
        <v>0.21133399999999999</v>
      </c>
      <c r="LJ3" s="27">
        <v>0.30986236672400003</v>
      </c>
      <c r="LK3" s="27">
        <v>0.18204387490999999</v>
      </c>
      <c r="LL3" s="27">
        <v>0.117642772842</v>
      </c>
      <c r="LM3" s="27">
        <v>-1.8327834692E-2</v>
      </c>
      <c r="LN3" s="27">
        <v>0.200039482436</v>
      </c>
      <c r="LO3" s="27">
        <v>0.45395891294000001</v>
      </c>
      <c r="LP3" s="27">
        <v>0.38006976097</v>
      </c>
      <c r="LQ3" s="27">
        <v>0.167412397524</v>
      </c>
      <c r="LR3" s="27">
        <v>0.91063726110400001</v>
      </c>
      <c r="LS3" s="27">
        <v>1.162650824982</v>
      </c>
      <c r="LT3" s="27">
        <v>0.65100153511400005</v>
      </c>
      <c r="LU3" s="27">
        <v>1.1374485839699999</v>
      </c>
      <c r="LV3" s="27">
        <v>0.70938276532800004</v>
      </c>
      <c r="LW3" s="27">
        <f t="shared" si="70"/>
        <v>-13.477253365138894</v>
      </c>
      <c r="LX3" s="27">
        <f t="shared" si="71"/>
        <v>0.5035908014363204</v>
      </c>
      <c r="LY3" s="27">
        <v>118.164705882353</v>
      </c>
      <c r="LZ3" s="27">
        <v>37.478529411764697</v>
      </c>
      <c r="MA3" s="27">
        <v>51.146176470588202</v>
      </c>
      <c r="MB3" s="27">
        <v>50.319705882352899</v>
      </c>
      <c r="MC3" s="27">
        <v>-11.4296176470588</v>
      </c>
      <c r="MD3" s="27">
        <v>-1.52588235294118</v>
      </c>
      <c r="ME3" s="27">
        <v>-2.6957058823529398</v>
      </c>
      <c r="MF3" s="30">
        <v>118.5</v>
      </c>
      <c r="MG3" s="30">
        <v>131</v>
      </c>
      <c r="MH3" s="30">
        <f t="shared" si="72"/>
        <v>0.33529411764699546</v>
      </c>
      <c r="MI3" s="27">
        <v>0.48104531249999999</v>
      </c>
      <c r="MJ3" s="27">
        <v>0.29649843749999999</v>
      </c>
      <c r="MK3" s="27">
        <v>0.23259531250000001</v>
      </c>
      <c r="ML3" s="27">
        <v>0.1863078125</v>
      </c>
      <c r="MM3" s="27">
        <v>0.1426125</v>
      </c>
      <c r="MN3" s="27">
        <v>0.17200156250000001</v>
      </c>
      <c r="MO3" s="27">
        <v>0.43747352925468802</v>
      </c>
      <c r="MP3" s="27">
        <v>0.345156010129687</v>
      </c>
      <c r="MQ3" s="27">
        <v>0.227335976445313</v>
      </c>
      <c r="MR3" s="27">
        <v>0.12155906316718799</v>
      </c>
      <c r="MS3" s="27">
        <v>0.23511807146562499</v>
      </c>
      <c r="MT3" s="27">
        <v>0.53916473043750002</v>
      </c>
      <c r="MU3" s="27">
        <v>0.46963862571562498</v>
      </c>
      <c r="MV3" s="27">
        <v>0.13247798267187499</v>
      </c>
      <c r="MW3" s="27">
        <v>1.60247793578125</v>
      </c>
      <c r="MX3" s="27">
        <v>0.70312776575000002</v>
      </c>
      <c r="MY3" s="27">
        <v>0.54118681529062496</v>
      </c>
      <c r="MZ3" s="27">
        <v>0.76040890794374905</v>
      </c>
      <c r="NA3" s="27">
        <v>0.62847624863281304</v>
      </c>
      <c r="NB3" s="27">
        <f t="shared" si="73"/>
        <v>2.887916279524672</v>
      </c>
      <c r="NC3" s="27">
        <f t="shared" si="74"/>
        <v>0.62242107093734678</v>
      </c>
      <c r="ND3" s="27">
        <v>124.46111111111099</v>
      </c>
      <c r="NE3" s="27">
        <v>43.451666666666704</v>
      </c>
      <c r="NF3" s="27">
        <v>42.0972222222222</v>
      </c>
      <c r="NG3" s="27">
        <v>-78.647055555555497</v>
      </c>
      <c r="NH3" s="27">
        <v>-2.3153888888888901</v>
      </c>
      <c r="NI3" s="27">
        <v>-0.90070312500000005</v>
      </c>
      <c r="NJ3" s="28">
        <v>131</v>
      </c>
      <c r="NK3" s="28">
        <v>148.5</v>
      </c>
      <c r="NL3" s="30">
        <f t="shared" si="75"/>
        <v>6.5388888888890051</v>
      </c>
      <c r="NM3" s="27">
        <v>0.49077941176470602</v>
      </c>
      <c r="NN3" s="27">
        <v>0.287917647058824</v>
      </c>
      <c r="NO3" s="27">
        <v>0.18034411764705899</v>
      </c>
      <c r="NP3" s="27">
        <v>0.14620294117647101</v>
      </c>
      <c r="NQ3" s="27">
        <v>0.125573529411765</v>
      </c>
      <c r="NR3" s="27">
        <v>0.14350588235294101</v>
      </c>
      <c r="NS3" s="27">
        <v>0.53504250382941199</v>
      </c>
      <c r="NT3" s="27">
        <v>0.45696628574999998</v>
      </c>
      <c r="NU3" s="27">
        <v>0.32345134090882399</v>
      </c>
      <c r="NV3" s="27">
        <v>0.227843384705882</v>
      </c>
      <c r="NW3" s="27">
        <v>0.258033502164706</v>
      </c>
      <c r="NX3" s="27">
        <v>0.587849596755882</v>
      </c>
      <c r="NY3" s="27">
        <v>0.54272047817647096</v>
      </c>
      <c r="NZ3" s="27">
        <v>7.5963058576470593E-2</v>
      </c>
      <c r="OA3" s="27">
        <v>2.37679498167059</v>
      </c>
      <c r="OB3" s="27">
        <v>0.57162438222058798</v>
      </c>
      <c r="OC3" s="27">
        <v>0.48345906235882302</v>
      </c>
      <c r="OD3" s="27">
        <v>0.65946122518529404</v>
      </c>
      <c r="OE3" s="27">
        <v>0.58921570690588199</v>
      </c>
      <c r="OF3" s="27">
        <f t="shared" si="76"/>
        <v>1.8857963089541951</v>
      </c>
      <c r="OG3" s="27">
        <f t="shared" si="77"/>
        <v>0.70458260123401062</v>
      </c>
      <c r="OH3" s="27">
        <v>128.94999999999999</v>
      </c>
      <c r="OI3" s="27">
        <v>35.908529411764697</v>
      </c>
      <c r="OJ3" s="27">
        <v>33.719705882352898</v>
      </c>
      <c r="OK3" s="27">
        <v>33.464117647058799</v>
      </c>
      <c r="OL3" s="28">
        <v>147</v>
      </c>
      <c r="OM3" s="28">
        <v>162</v>
      </c>
      <c r="ON3" s="30">
        <f t="shared" si="78"/>
        <v>18.050000000000011</v>
      </c>
      <c r="OO3" s="27">
        <v>0.50132075471698101</v>
      </c>
      <c r="OP3" s="27">
        <v>0.26200566037735901</v>
      </c>
      <c r="OQ3" s="27">
        <v>0.122243396226415</v>
      </c>
      <c r="OR3" s="27">
        <v>0.117428301886792</v>
      </c>
      <c r="OS3" s="27">
        <v>0.104888679245283</v>
      </c>
      <c r="OT3" s="27">
        <v>0.12614339622641499</v>
      </c>
      <c r="OU3" s="27">
        <v>0.61856888325660397</v>
      </c>
      <c r="OV3" s="27">
        <v>0.60596807401320796</v>
      </c>
      <c r="OW3" s="27">
        <v>0.37987873236792502</v>
      </c>
      <c r="OX3" s="27">
        <v>0.36283815716415102</v>
      </c>
      <c r="OY3" s="27">
        <v>0.312730107492453</v>
      </c>
      <c r="OZ3" s="27">
        <v>0.65264787616981101</v>
      </c>
      <c r="PA3" s="27">
        <v>0.59673337887358502</v>
      </c>
      <c r="PB3" s="27">
        <v>5.6935822418867903E-2</v>
      </c>
      <c r="PC3" s="27">
        <v>3.27638358273208</v>
      </c>
      <c r="PD3" s="27">
        <v>0.51727142410000004</v>
      </c>
      <c r="PE3" s="27">
        <v>0.50561574588113201</v>
      </c>
      <c r="PF3" s="27">
        <v>0.631974822720755</v>
      </c>
      <c r="PG3" s="27">
        <v>0.62311923687924498</v>
      </c>
      <c r="PH3" s="27">
        <f t="shared" si="79"/>
        <v>1.7123012123012002</v>
      </c>
      <c r="PI3" s="27">
        <f t="shared" si="80"/>
        <v>0.91339665713688611</v>
      </c>
      <c r="PJ3" s="27">
        <v>117.338888888889</v>
      </c>
      <c r="PK3" s="27">
        <v>38.598888888888901</v>
      </c>
      <c r="PL3" s="27">
        <v>37.3066666666667</v>
      </c>
      <c r="PM3" s="27">
        <v>36.186666666666703</v>
      </c>
      <c r="PN3" s="27">
        <v>-42.449433962264102</v>
      </c>
      <c r="PO3" s="27">
        <v>-0.71575471698113202</v>
      </c>
      <c r="PP3" s="27">
        <v>-0.94654716981132103</v>
      </c>
      <c r="PQ3" s="27">
        <v>125.93125000000001</v>
      </c>
      <c r="PR3" s="30">
        <v>159</v>
      </c>
      <c r="PS3" s="30">
        <v>171</v>
      </c>
      <c r="PT3" s="30">
        <f t="shared" si="81"/>
        <v>41.661111111110998</v>
      </c>
      <c r="PU3" s="30">
        <f t="shared" si="82"/>
        <v>33.068749999999994</v>
      </c>
      <c r="PV3" s="27">
        <v>0.50861956521739105</v>
      </c>
      <c r="PW3" s="27">
        <v>0.23473478260869601</v>
      </c>
      <c r="PX3" s="27">
        <v>9.1467391304347806E-2</v>
      </c>
      <c r="PY3" s="27">
        <v>9.4871739130434798E-2</v>
      </c>
      <c r="PZ3" s="27">
        <v>7.9060869565217406E-2</v>
      </c>
      <c r="QA3" s="27">
        <v>0.107421739130435</v>
      </c>
      <c r="QB3" s="27">
        <v>0.68403356039347796</v>
      </c>
      <c r="QC3" s="27">
        <v>0.69391269538913003</v>
      </c>
      <c r="QD3" s="27">
        <v>0.42327580068478299</v>
      </c>
      <c r="QE3" s="27">
        <v>0.43881564005000001</v>
      </c>
      <c r="QF3" s="27">
        <v>0.36774605296956497</v>
      </c>
      <c r="QG3" s="27">
        <v>0.72980019618695602</v>
      </c>
      <c r="QH3" s="27">
        <v>0.64984137788695595</v>
      </c>
      <c r="QI3" s="27">
        <v>9.1489369452173896E-2</v>
      </c>
      <c r="QJ3" s="27">
        <v>4.3712134351630398</v>
      </c>
      <c r="QK3" s="27">
        <v>0.53023869577608695</v>
      </c>
      <c r="QL3" s="27">
        <v>0.53776610876304298</v>
      </c>
      <c r="QM3" s="27">
        <v>0.65641748824130497</v>
      </c>
      <c r="QN3" s="27">
        <v>0.66190706495652196</v>
      </c>
      <c r="QO3" s="27">
        <f t="shared" si="83"/>
        <v>1.9117035643293838</v>
      </c>
      <c r="QP3" s="27">
        <f t="shared" si="84"/>
        <v>1.1667839745133222</v>
      </c>
      <c r="QQ3" s="27">
        <v>116.185714285714</v>
      </c>
      <c r="QR3" s="27">
        <v>31.4404761904762</v>
      </c>
      <c r="QS3" s="27">
        <v>32.151904761904802</v>
      </c>
      <c r="QT3" s="27">
        <v>32.628571428571398</v>
      </c>
      <c r="QU3" s="27">
        <f t="shared" si="85"/>
        <v>1.1880952380951975</v>
      </c>
      <c r="QV3" s="27">
        <v>-2236.7629130434798</v>
      </c>
      <c r="QW3" s="27">
        <v>-0.92419565217391297</v>
      </c>
      <c r="QX3" s="27">
        <v>-1.18067391304348</v>
      </c>
      <c r="QY3" s="27">
        <v>127.619047619048</v>
      </c>
      <c r="QZ3" s="30">
        <v>164.5</v>
      </c>
      <c r="RA3" s="30">
        <v>180</v>
      </c>
      <c r="RB3" s="30">
        <f t="shared" si="86"/>
        <v>48.314285714286001</v>
      </c>
      <c r="RC3" s="30">
        <f t="shared" si="87"/>
        <v>36.880952380951996</v>
      </c>
      <c r="RD3" s="27">
        <v>0.56334883720930196</v>
      </c>
      <c r="RE3" s="27">
        <v>0.27093720930232601</v>
      </c>
      <c r="RF3" s="27">
        <v>0.104062790697674</v>
      </c>
      <c r="RG3" s="27">
        <v>0.100486046511628</v>
      </c>
      <c r="RH3" s="27">
        <v>9.4290697674418597E-2</v>
      </c>
      <c r="RI3" s="27">
        <v>0.118286046511628</v>
      </c>
      <c r="RJ3" s="27">
        <v>0.69596380159534899</v>
      </c>
      <c r="RK3" s="27">
        <v>0.68676741312325595</v>
      </c>
      <c r="RL3" s="27">
        <v>0.45762311730232602</v>
      </c>
      <c r="RM3" s="27">
        <v>0.44384473823953502</v>
      </c>
      <c r="RN3" s="27">
        <v>0.35021613615348801</v>
      </c>
      <c r="RO3" s="27">
        <v>0.71238062045581396</v>
      </c>
      <c r="RP3" s="27">
        <v>0.65213740909069795</v>
      </c>
      <c r="RQ3" s="27">
        <v>3.2579801227906997E-2</v>
      </c>
      <c r="RR3" s="27">
        <v>4.6131831583558096</v>
      </c>
      <c r="RS3" s="27">
        <v>0.51057198070465104</v>
      </c>
      <c r="RT3" s="27">
        <v>0.50337741093255794</v>
      </c>
      <c r="RU3" s="27">
        <v>0.63740624056046502</v>
      </c>
      <c r="RV3" s="27">
        <v>0.63207881564185997</v>
      </c>
      <c r="RW3" s="27">
        <f t="shared" si="88"/>
        <v>1.7522855231618124</v>
      </c>
      <c r="RX3" s="27">
        <f t="shared" si="89"/>
        <v>1.0792597615511998</v>
      </c>
      <c r="RY3" s="27">
        <v>110.31785714285699</v>
      </c>
      <c r="RZ3" s="27">
        <v>34.525357142857096</v>
      </c>
      <c r="SA3" s="27">
        <v>36.078928571428598</v>
      </c>
      <c r="SB3" s="27">
        <v>36.465000000000003</v>
      </c>
      <c r="SC3" s="27">
        <v>120.675</v>
      </c>
      <c r="SD3" s="27">
        <v>168.5</v>
      </c>
      <c r="SE3" s="27">
        <v>183</v>
      </c>
      <c r="SF3" s="30">
        <f t="shared" si="90"/>
        <v>58.182142857143006</v>
      </c>
      <c r="SG3" s="30">
        <f t="shared" si="91"/>
        <v>47.825000000000003</v>
      </c>
      <c r="SH3" s="27">
        <v>0.48521818181818199</v>
      </c>
      <c r="SI3" s="27">
        <v>0.226459090909091</v>
      </c>
      <c r="SJ3" s="27">
        <v>7.8938636363636405E-2</v>
      </c>
      <c r="SK3" s="27">
        <v>8.2884090909090893E-2</v>
      </c>
      <c r="SL3" s="27">
        <v>7.6270454545454502E-2</v>
      </c>
      <c r="SM3" s="27">
        <v>0.101113636363636</v>
      </c>
      <c r="SN3" s="27">
        <v>0.70717224362045406</v>
      </c>
      <c r="SO3" s="27">
        <v>0.71925092811136404</v>
      </c>
      <c r="SP3" s="27">
        <v>0.46342524054772699</v>
      </c>
      <c r="SQ3" s="27">
        <v>0.48269524436136302</v>
      </c>
      <c r="SR3" s="27">
        <v>0.36313416186818198</v>
      </c>
      <c r="SS3" s="27">
        <v>0.72765905884318205</v>
      </c>
      <c r="ST3" s="27">
        <v>0.654354421820455</v>
      </c>
      <c r="SU3" s="27">
        <v>4.2154952706818197E-2</v>
      </c>
      <c r="SV3" s="27">
        <v>4.8689574604750003</v>
      </c>
      <c r="SW3" s="27">
        <v>0.50516840411363595</v>
      </c>
      <c r="SX3" s="27">
        <v>0.51362552462727296</v>
      </c>
      <c r="SY3" s="27">
        <v>0.63687680354999998</v>
      </c>
      <c r="SZ3" s="27">
        <v>0.64307792974545397</v>
      </c>
      <c r="TA3" s="27">
        <f t="shared" si="92"/>
        <v>1.7540556779491288</v>
      </c>
      <c r="TB3" s="27">
        <f t="shared" si="93"/>
        <v>1.1426306176110477</v>
      </c>
      <c r="TC3" s="27">
        <v>0.55444375000000001</v>
      </c>
      <c r="TD3" s="27">
        <v>0.235916666666667</v>
      </c>
      <c r="TE3" s="27">
        <v>7.18520833333334E-2</v>
      </c>
      <c r="TF3" s="27">
        <v>7.8402083333333303E-2</v>
      </c>
      <c r="TG3" s="27">
        <v>7.8543749999999996E-2</v>
      </c>
      <c r="TH3" s="27">
        <v>9.7597916666666701E-2</v>
      </c>
      <c r="TI3" s="27">
        <v>0.75139106910624998</v>
      </c>
      <c r="TJ3" s="27">
        <v>0.76963351947500003</v>
      </c>
      <c r="TK3" s="27">
        <v>0.50026701788958305</v>
      </c>
      <c r="TL3" s="27">
        <v>0.53218265970208301</v>
      </c>
      <c r="TM3" s="27">
        <v>0.40278836936875001</v>
      </c>
      <c r="TN3" s="27">
        <v>0.75137220339166699</v>
      </c>
      <c r="TO3" s="27">
        <v>0.70013164817499995</v>
      </c>
      <c r="TP3" s="27">
        <v>-1.3880491875000001E-4</v>
      </c>
      <c r="TQ3" s="27">
        <v>6.0878779696395799</v>
      </c>
      <c r="TR3" s="27">
        <v>0.52375141850416695</v>
      </c>
      <c r="TS3" s="27">
        <v>0.53620463222291703</v>
      </c>
      <c r="TT3" s="27">
        <v>0.66039639860833299</v>
      </c>
      <c r="TU3" s="27">
        <v>0.66928872827083297</v>
      </c>
      <c r="TV3" s="27">
        <f t="shared" si="94"/>
        <v>1.9414737590633719</v>
      </c>
      <c r="TW3" s="27">
        <f t="shared" si="95"/>
        <v>1.3501677852348961</v>
      </c>
      <c r="TX3" s="27">
        <v>119.872916666667</v>
      </c>
      <c r="TY3" s="27">
        <v>31.03875</v>
      </c>
      <c r="TZ3" s="27">
        <v>26.7439583333333</v>
      </c>
      <c r="UA3" s="27">
        <v>27.167083333333299</v>
      </c>
      <c r="UB3" s="27">
        <v>-155.38647916666699</v>
      </c>
      <c r="UC3" s="27">
        <v>-2.2594375000000002</v>
      </c>
      <c r="UD3" s="27">
        <v>-2.1454374999999999</v>
      </c>
      <c r="UE3" s="27">
        <v>124.660416666667</v>
      </c>
      <c r="UF3" s="27">
        <v>185</v>
      </c>
      <c r="UG3" s="30">
        <f t="shared" si="96"/>
        <v>65.127083333333005</v>
      </c>
      <c r="UH3" s="30">
        <f t="shared" si="97"/>
        <v>60.339583333332996</v>
      </c>
      <c r="UI3" s="27">
        <v>0.52503555555555603</v>
      </c>
      <c r="UJ3" s="27">
        <v>0.22163777777777799</v>
      </c>
      <c r="UK3" s="27">
        <v>5.5646666666666698E-2</v>
      </c>
      <c r="UL3" s="27">
        <v>6.7177777777777697E-2</v>
      </c>
      <c r="UM3" s="27">
        <v>5.9064444444444399E-2</v>
      </c>
      <c r="UN3" s="27">
        <v>8.7735555555555594E-2</v>
      </c>
      <c r="UO3" s="27">
        <v>0.77211375641555602</v>
      </c>
      <c r="UP3" s="27">
        <v>0.807491064962222</v>
      </c>
      <c r="UQ3" s="27">
        <v>0.53415951978888898</v>
      </c>
      <c r="UR3" s="27">
        <v>0.59815845959777802</v>
      </c>
      <c r="US3" s="27">
        <v>0.40571253458000001</v>
      </c>
      <c r="UT3" s="27">
        <v>0.79707780273777795</v>
      </c>
      <c r="UU3" s="27">
        <v>0.712528455642222</v>
      </c>
      <c r="UV3" s="27">
        <v>6.5915920902222203E-2</v>
      </c>
      <c r="UW3" s="27">
        <v>6.8416241024822204</v>
      </c>
      <c r="UX3" s="27">
        <v>0.50260390322000004</v>
      </c>
      <c r="UY3" s="27">
        <v>0.52535833255111097</v>
      </c>
      <c r="UZ3" s="27">
        <v>0.64589073741333303</v>
      </c>
      <c r="VA3" s="27">
        <v>0.66211279040222204</v>
      </c>
      <c r="VB3" s="27">
        <f t="shared" si="98"/>
        <v>1.8277953304059116</v>
      </c>
      <c r="VC3" s="27">
        <f t="shared" si="99"/>
        <v>1.3688901811764942</v>
      </c>
      <c r="VD3" s="27">
        <v>124.42</v>
      </c>
      <c r="VE3" s="27">
        <v>33.849333333333298</v>
      </c>
      <c r="VF3" s="27">
        <v>27.0591111111111</v>
      </c>
      <c r="VG3" s="27">
        <v>27.467555555555599</v>
      </c>
      <c r="VH3" s="27">
        <v>147.17084444444399</v>
      </c>
      <c r="VI3" s="27">
        <v>-2.6574888888888899</v>
      </c>
      <c r="VJ3" s="27">
        <v>-2.3556222222222201</v>
      </c>
      <c r="VK3" s="27">
        <v>137.34444444444401</v>
      </c>
      <c r="VL3" s="27">
        <v>190</v>
      </c>
      <c r="VM3" s="30">
        <f t="shared" si="100"/>
        <v>65.58</v>
      </c>
      <c r="VN3" s="30">
        <f t="shared" si="101"/>
        <v>52.655555555555992</v>
      </c>
      <c r="VO3" s="27">
        <v>0.57484102564102502</v>
      </c>
      <c r="VP3" s="27">
        <v>0.23691025641025601</v>
      </c>
      <c r="VQ3" s="27">
        <v>4.5307692307692299E-2</v>
      </c>
      <c r="VR3" s="27">
        <v>6.6825641025640994E-2</v>
      </c>
      <c r="VS3" s="27">
        <v>6.9697435897435905E-2</v>
      </c>
      <c r="VT3" s="27">
        <v>8.8192307692307695E-2</v>
      </c>
      <c r="VU3" s="27">
        <v>0.79121264873589703</v>
      </c>
      <c r="VV3" s="27">
        <v>0.85307334376923105</v>
      </c>
      <c r="VW3" s="27">
        <v>0.55888859285897496</v>
      </c>
      <c r="VX3" s="27">
        <v>0.67720227688461498</v>
      </c>
      <c r="VY3" s="27">
        <v>0.416624589451282</v>
      </c>
      <c r="VZ3" s="27">
        <v>0.78288769540000003</v>
      </c>
      <c r="WA3" s="27">
        <v>0.73291707157948704</v>
      </c>
      <c r="WB3" s="27">
        <v>-1.75504858538462E-2</v>
      </c>
      <c r="WC3" s="27">
        <v>7.6112920674538502</v>
      </c>
      <c r="WD3" s="27">
        <v>0.48860792089487198</v>
      </c>
      <c r="WE3" s="27">
        <v>0.52664514110512795</v>
      </c>
      <c r="WF3" s="27">
        <v>0.63888630024359006</v>
      </c>
      <c r="WG3" s="27">
        <v>0.66575218260256397</v>
      </c>
      <c r="WH3" s="27">
        <f t="shared" si="102"/>
        <v>1.7637069253931106</v>
      </c>
      <c r="WI3" s="27">
        <f t="shared" si="103"/>
        <v>1.4264083554304903</v>
      </c>
      <c r="WJ3" s="27">
        <v>117.05641025641</v>
      </c>
      <c r="WK3" s="27">
        <v>35.151794871794898</v>
      </c>
      <c r="WL3" s="27">
        <v>29.147435897435901</v>
      </c>
      <c r="WM3" s="27">
        <v>28.427435897435899</v>
      </c>
      <c r="WN3" s="27">
        <v>-163.228974358974</v>
      </c>
      <c r="WO3" s="27">
        <v>-2.4404358974359002</v>
      </c>
      <c r="WP3" s="27">
        <v>-1.8114871794871801</v>
      </c>
      <c r="WQ3" s="27">
        <v>134.78205128205099</v>
      </c>
      <c r="WR3" s="27">
        <v>196.5</v>
      </c>
      <c r="WS3" s="30">
        <f t="shared" si="104"/>
        <v>79.443589743589996</v>
      </c>
      <c r="WT3" s="30">
        <f t="shared" si="105"/>
        <v>61.717948717949014</v>
      </c>
      <c r="WU3" s="28">
        <v>4.93</v>
      </c>
      <c r="WV3" s="24">
        <v>1.06</v>
      </c>
      <c r="WW3" s="28">
        <v>79.7</v>
      </c>
      <c r="WX3" s="28">
        <v>27.4</v>
      </c>
      <c r="WY3" s="28">
        <v>6.8</v>
      </c>
      <c r="WZ3" s="28">
        <v>10.199999999999999</v>
      </c>
    </row>
    <row r="4" spans="1:624" x14ac:dyDescent="0.25">
      <c r="A4" s="27">
        <v>7</v>
      </c>
      <c r="B4" s="27">
        <v>1</v>
      </c>
      <c r="C4" s="27">
        <v>401</v>
      </c>
      <c r="D4" s="27">
        <v>4</v>
      </c>
      <c r="E4" s="27" t="s">
        <v>44</v>
      </c>
      <c r="F4" s="27">
        <v>1</v>
      </c>
      <c r="G4" s="27">
        <f t="shared" si="0"/>
        <v>0</v>
      </c>
      <c r="H4" s="28">
        <f t="shared" si="1"/>
        <v>0</v>
      </c>
      <c r="I4" s="29">
        <v>0</v>
      </c>
      <c r="J4" s="27">
        <f t="shared" si="2"/>
        <v>0</v>
      </c>
      <c r="K4" s="27">
        <f t="shared" si="3"/>
        <v>0</v>
      </c>
      <c r="L4" s="27">
        <f t="shared" si="4"/>
        <v>0</v>
      </c>
      <c r="M4" s="30">
        <v>408747.019867</v>
      </c>
      <c r="N4" s="30">
        <v>3660433.2871139999</v>
      </c>
      <c r="O4" s="31">
        <v>33.078670000000002</v>
      </c>
      <c r="P4" s="31">
        <v>-111.97769599999999</v>
      </c>
      <c r="Q4" s="27">
        <v>49.839999999999996</v>
      </c>
      <c r="R4" s="27">
        <v>22.72</v>
      </c>
      <c r="S4" s="27">
        <v>27.439999999999998</v>
      </c>
      <c r="T4" s="27">
        <v>55.84</v>
      </c>
      <c r="U4" s="27">
        <v>30.72</v>
      </c>
      <c r="V4" s="27">
        <v>13.439999999999996</v>
      </c>
      <c r="W4" s="27">
        <v>37.844444444444399</v>
      </c>
      <c r="X4" s="27">
        <f t="shared" si="5"/>
        <v>-37.844444444444399</v>
      </c>
      <c r="Y4" s="29">
        <v>-9999</v>
      </c>
      <c r="Z4" s="29">
        <v>-9999</v>
      </c>
      <c r="AA4" s="29">
        <v>-9999</v>
      </c>
      <c r="AB4" s="27">
        <v>8.5</v>
      </c>
      <c r="AC4" s="27">
        <v>7.2</v>
      </c>
      <c r="AD4" s="27">
        <v>0.7</v>
      </c>
      <c r="AE4" s="27" t="s">
        <v>104</v>
      </c>
      <c r="AF4" s="27">
        <v>2</v>
      </c>
      <c r="AG4" s="27">
        <v>0.8</v>
      </c>
      <c r="AH4" s="27">
        <v>0.1</v>
      </c>
      <c r="AI4" s="27">
        <v>0</v>
      </c>
      <c r="AJ4" s="27">
        <v>272</v>
      </c>
      <c r="AK4" s="27">
        <v>26</v>
      </c>
      <c r="AL4" s="27">
        <v>1.22</v>
      </c>
      <c r="AM4" s="27">
        <v>4.4000000000000004</v>
      </c>
      <c r="AN4" s="27">
        <v>10.3</v>
      </c>
      <c r="AO4" s="27">
        <v>2.98</v>
      </c>
      <c r="AP4" s="27">
        <v>2665</v>
      </c>
      <c r="AQ4" s="27">
        <v>282</v>
      </c>
      <c r="AR4" s="27">
        <v>197</v>
      </c>
      <c r="AS4" s="27">
        <v>17.2</v>
      </c>
      <c r="AT4" s="27">
        <v>0</v>
      </c>
      <c r="AU4" s="27">
        <v>4</v>
      </c>
      <c r="AV4" s="27">
        <v>77</v>
      </c>
      <c r="AW4" s="27">
        <v>14</v>
      </c>
      <c r="AX4" s="27">
        <v>5</v>
      </c>
      <c r="AY4" s="27">
        <v>0.8</v>
      </c>
      <c r="AZ4" s="27">
        <v>78</v>
      </c>
      <c r="BA4" s="27">
        <v>103.37857921331614</v>
      </c>
      <c r="BB4" s="27">
        <v>76</v>
      </c>
      <c r="BC4" s="27">
        <v>1.27</v>
      </c>
      <c r="BD4" s="27">
        <v>-0.02</v>
      </c>
      <c r="BE4" s="27">
        <v>0.255</v>
      </c>
      <c r="BF4" s="32">
        <v>2.3726273726273726</v>
      </c>
      <c r="BG4" s="32">
        <v>0.39379891331439115</v>
      </c>
      <c r="BH4" s="32">
        <v>0.31401086577281567</v>
      </c>
      <c r="BI4" s="32">
        <v>0.78433331668082129</v>
      </c>
      <c r="BJ4" s="32">
        <v>0.74362257460849002</v>
      </c>
      <c r="BK4" s="32">
        <v>0.18194335169158143</v>
      </c>
      <c r="BL4" s="24">
        <f t="shared" si="6"/>
        <v>11.065705143767055</v>
      </c>
      <c r="BM4" s="24">
        <f t="shared" si="7"/>
        <v>12.321748606858318</v>
      </c>
      <c r="BN4" s="24">
        <f t="shared" si="8"/>
        <v>15.459081873581603</v>
      </c>
      <c r="BO4" s="28">
        <f t="shared" si="9"/>
        <v>19.161345578781887</v>
      </c>
      <c r="BP4" s="24">
        <f t="shared" si="10"/>
        <v>3.1373332667232852</v>
      </c>
      <c r="BQ4" s="24">
        <f t="shared" si="11"/>
        <v>2.9744902984339601</v>
      </c>
      <c r="BR4" s="24">
        <f t="shared" si="12"/>
        <v>0.72777340676632574</v>
      </c>
      <c r="BS4" s="24">
        <f t="shared" si="13"/>
        <v>6.8395969719235703</v>
      </c>
      <c r="BT4" s="32">
        <v>1.8140251478554741</v>
      </c>
      <c r="BU4" s="32">
        <v>1.5494636471990466</v>
      </c>
      <c r="BV4" s="32">
        <v>1.357895262343368</v>
      </c>
      <c r="BW4" s="32">
        <v>1.4297100727308956</v>
      </c>
      <c r="BX4" s="32">
        <v>1.4139710259972216</v>
      </c>
      <c r="BY4" s="32">
        <v>1.3308079549419329</v>
      </c>
      <c r="BZ4" s="24">
        <f t="shared" si="14"/>
        <v>13.453955180218083</v>
      </c>
      <c r="CA4" s="24">
        <f t="shared" si="15"/>
        <v>18.885536229591555</v>
      </c>
      <c r="CB4" s="24">
        <f t="shared" si="16"/>
        <v>24.604376520515139</v>
      </c>
      <c r="CC4" s="24">
        <f t="shared" si="17"/>
        <v>5.7188402909235823</v>
      </c>
      <c r="CD4" s="24">
        <f t="shared" si="18"/>
        <v>5.6558841039888863</v>
      </c>
      <c r="CE4" s="24">
        <f t="shared" si="19"/>
        <v>5.3232318197677317</v>
      </c>
      <c r="CF4" s="24">
        <f t="shared" si="20"/>
        <v>16.6979562146802</v>
      </c>
      <c r="CG4" s="27">
        <v>2.1131697546319477</v>
      </c>
      <c r="CH4" s="27">
        <v>0.11027568922305764</v>
      </c>
      <c r="CI4" s="27">
        <v>0.62006200620062013</v>
      </c>
      <c r="CJ4" s="27">
        <v>9.1121844345964238</v>
      </c>
      <c r="CK4" s="27">
        <v>8.3699999999999992</v>
      </c>
      <c r="CL4" s="27">
        <f t="shared" si="21"/>
        <v>1.3017406335137749</v>
      </c>
      <c r="CM4" s="27">
        <v>3.8200893529441293</v>
      </c>
      <c r="CN4" s="27">
        <f t="shared" si="22"/>
        <v>0.95502233823603233</v>
      </c>
      <c r="CO4" s="27">
        <v>0.5361258643150616</v>
      </c>
      <c r="CP4" s="27">
        <v>1.1145786892554614</v>
      </c>
      <c r="CQ4" s="28">
        <f t="shared" si="23"/>
        <v>8.8937817754200204</v>
      </c>
      <c r="CR4" s="28">
        <f t="shared" si="24"/>
        <v>11.374029800222502</v>
      </c>
      <c r="CS4" s="28">
        <f t="shared" si="25"/>
        <v>16.580992334277603</v>
      </c>
      <c r="CT4" s="28">
        <f t="shared" si="26"/>
        <v>22.545585144481979</v>
      </c>
      <c r="CU4" s="27">
        <f t="shared" si="27"/>
        <v>5.2069625340550996</v>
      </c>
      <c r="CV4" s="27">
        <f t="shared" si="28"/>
        <v>3.8200893529441293</v>
      </c>
      <c r="CW4" s="27">
        <f t="shared" si="29"/>
        <v>2.1445034572602464</v>
      </c>
      <c r="CX4" s="27">
        <f t="shared" si="30"/>
        <v>11.171555344259474</v>
      </c>
      <c r="CY4" s="27">
        <v>3.5594394631387902</v>
      </c>
      <c r="CZ4" s="27">
        <v>20.293636758166862</v>
      </c>
      <c r="DA4" s="27">
        <v>2.5505834395286642</v>
      </c>
      <c r="DB4" s="27">
        <v>21.527565885833127</v>
      </c>
      <c r="DC4" s="27">
        <v>0.85423175702620768</v>
      </c>
      <c r="DD4" s="27">
        <v>4.718941560991551</v>
      </c>
      <c r="DE4" s="24">
        <v>0</v>
      </c>
      <c r="DF4" s="24">
        <v>0</v>
      </c>
      <c r="DG4" s="24">
        <v>0</v>
      </c>
      <c r="DH4" s="24">
        <v>15</v>
      </c>
      <c r="DI4" s="24">
        <v>26.333333333333332</v>
      </c>
      <c r="DJ4" s="24">
        <v>25</v>
      </c>
      <c r="DK4" s="24">
        <v>41</v>
      </c>
      <c r="DL4" s="24">
        <v>33.666666666666664</v>
      </c>
      <c r="DM4" s="24">
        <v>55</v>
      </c>
      <c r="DN4" s="24">
        <v>49</v>
      </c>
      <c r="DO4" s="24">
        <v>59.333333333333336</v>
      </c>
      <c r="DP4" s="24">
        <v>55</v>
      </c>
      <c r="DQ4" s="24">
        <v>64</v>
      </c>
      <c r="DR4" s="28">
        <f t="shared" si="31"/>
        <v>51.777777777777779</v>
      </c>
      <c r="DS4" s="28">
        <f t="shared" si="31"/>
        <v>45.888888888888886</v>
      </c>
      <c r="DT4" s="24">
        <v>63</v>
      </c>
      <c r="DU4" s="24">
        <v>69.333333333333329</v>
      </c>
      <c r="DV4" s="24">
        <v>67</v>
      </c>
      <c r="DW4" s="24">
        <v>78</v>
      </c>
      <c r="DX4" s="24">
        <v>67</v>
      </c>
      <c r="DY4" s="24">
        <v>78.666666666666671</v>
      </c>
      <c r="DZ4" s="28">
        <v>67</v>
      </c>
      <c r="EA4" s="28">
        <v>74</v>
      </c>
      <c r="EB4" s="24">
        <v>178</v>
      </c>
      <c r="EC4" s="24">
        <v>189</v>
      </c>
      <c r="ED4" s="24">
        <v>199</v>
      </c>
      <c r="EE4" s="24">
        <v>199</v>
      </c>
      <c r="EF4" s="24">
        <v>201</v>
      </c>
      <c r="EG4" s="24">
        <v>203</v>
      </c>
      <c r="EH4" s="23">
        <v>48.6</v>
      </c>
      <c r="EI4" s="23">
        <v>36.4</v>
      </c>
      <c r="EJ4" s="23">
        <v>36.700000000000003</v>
      </c>
      <c r="EK4" s="23">
        <v>37.5</v>
      </c>
      <c r="EL4" s="23">
        <v>33.9</v>
      </c>
      <c r="EM4" s="23">
        <v>33.9</v>
      </c>
      <c r="EN4" s="23">
        <v>34.6</v>
      </c>
      <c r="EO4" s="23">
        <v>36.200000000000003</v>
      </c>
      <c r="EP4" s="23">
        <v>34.799999999999997</v>
      </c>
      <c r="EQ4" s="27">
        <v>5.1100000000000003</v>
      </c>
      <c r="ER4" s="27">
        <v>4.53</v>
      </c>
      <c r="ES4" s="27">
        <v>4.07</v>
      </c>
      <c r="ET4" s="27">
        <v>3.62</v>
      </c>
      <c r="EU4" s="27">
        <v>2.93</v>
      </c>
      <c r="EV4" s="27">
        <v>3.71</v>
      </c>
      <c r="EW4" s="23">
        <v>3.09</v>
      </c>
      <c r="EX4" s="23">
        <v>3.3</v>
      </c>
      <c r="EY4" s="27">
        <v>2.82</v>
      </c>
      <c r="EZ4" s="23">
        <v>29654.083665338643</v>
      </c>
      <c r="FA4" s="23">
        <v>8560.5577689243019</v>
      </c>
      <c r="FB4" s="27">
        <v>4555.8356676003732</v>
      </c>
      <c r="FC4" s="27">
        <v>2944.5320200000001</v>
      </c>
      <c r="FD4" s="27">
        <v>190.33203125</v>
      </c>
      <c r="FE4" s="27">
        <v>45.800144822592316</v>
      </c>
      <c r="FF4" s="27">
        <v>259.39629990262904</v>
      </c>
      <c r="FG4" s="27">
        <v>107.10059171597634</v>
      </c>
      <c r="FH4" s="27">
        <v>34.864104967197754</v>
      </c>
      <c r="FI4" s="27">
        <v>122.39999999999999</v>
      </c>
      <c r="FJ4" s="27">
        <v>8</v>
      </c>
      <c r="FK4" s="27">
        <v>108.72</v>
      </c>
      <c r="FL4" s="27">
        <v>201.81</v>
      </c>
      <c r="FM4" s="27">
        <v>88</v>
      </c>
      <c r="FN4" s="27">
        <v>86.58</v>
      </c>
      <c r="FO4" s="27">
        <v>241.79999999999998</v>
      </c>
      <c r="FP4" s="24">
        <v>133.26000000000002</v>
      </c>
      <c r="FQ4" s="27">
        <v>104.78</v>
      </c>
      <c r="FR4" s="24">
        <v>139.71</v>
      </c>
      <c r="FS4" s="27">
        <v>109.62</v>
      </c>
      <c r="FT4" s="24">
        <f t="shared" si="32"/>
        <v>1027.2549019607843</v>
      </c>
      <c r="FU4" s="24">
        <f t="shared" si="33"/>
        <v>917.1918767507002</v>
      </c>
      <c r="FV4" s="24">
        <f t="shared" si="34"/>
        <v>1200</v>
      </c>
      <c r="FW4" s="24">
        <f t="shared" si="35"/>
        <v>1978.5294117647059</v>
      </c>
      <c r="FX4" s="24">
        <f t="shared" si="36"/>
        <v>848.82352941176475</v>
      </c>
      <c r="FY4" s="24">
        <f t="shared" si="37"/>
        <v>2370.5882352941176</v>
      </c>
      <c r="FZ4" s="24">
        <f t="shared" si="38"/>
        <v>6397.9411764705883</v>
      </c>
      <c r="GA4" s="24">
        <f t="shared" si="39"/>
        <v>1306.4705882352944</v>
      </c>
      <c r="GB4" s="24">
        <v>133.27000000000001</v>
      </c>
      <c r="GC4" s="24">
        <v>0</v>
      </c>
      <c r="GD4" s="24">
        <f t="shared" si="40"/>
        <v>-9.9999999999909051E-3</v>
      </c>
      <c r="GE4" s="27">
        <v>1.93</v>
      </c>
      <c r="GF4" s="27">
        <f t="shared" si="41"/>
        <v>23.159999999999997</v>
      </c>
      <c r="GG4" s="27">
        <v>0.54900000000000004</v>
      </c>
      <c r="GH4" s="27">
        <f t="shared" si="42"/>
        <v>10.862126470588235</v>
      </c>
      <c r="GI4" s="27">
        <v>0.68</v>
      </c>
      <c r="GJ4" s="27">
        <f t="shared" si="43"/>
        <v>5.7720000000000011</v>
      </c>
      <c r="GK4" s="27">
        <v>2.93</v>
      </c>
      <c r="GL4" s="27">
        <v>2.6669999999999998</v>
      </c>
      <c r="GM4" s="27">
        <f t="shared" si="44"/>
        <v>1.0986126734158232</v>
      </c>
      <c r="GN4" s="29">
        <v>-9999</v>
      </c>
      <c r="GO4" s="27">
        <f t="shared" si="45"/>
        <v>38.279588235294128</v>
      </c>
      <c r="GP4" s="24">
        <f t="shared" si="46"/>
        <v>78.073714705882367</v>
      </c>
      <c r="GQ4" s="24">
        <f t="shared" si="47"/>
        <v>69.708673844537827</v>
      </c>
      <c r="GR4" s="29">
        <v>-9999</v>
      </c>
      <c r="GS4" s="27">
        <v>18.600000000000001</v>
      </c>
      <c r="GT4" s="24">
        <v>6.29</v>
      </c>
      <c r="GU4" s="24">
        <f t="shared" si="48"/>
        <v>5.78</v>
      </c>
      <c r="GV4" s="27">
        <f t="shared" si="49"/>
        <v>4472.1509838960237</v>
      </c>
      <c r="GW4" s="27">
        <v>1.9400000000000002</v>
      </c>
      <c r="GX4" s="27">
        <f t="shared" si="50"/>
        <v>0.33564013840830453</v>
      </c>
      <c r="GY4" s="27">
        <f t="shared" si="51"/>
        <v>1501.0333752176964</v>
      </c>
      <c r="GZ4" s="29">
        <v>-9999</v>
      </c>
      <c r="HA4" s="27">
        <v>3210.5195652173902</v>
      </c>
      <c r="HB4" s="27">
        <v>3806.9444444444448</v>
      </c>
      <c r="HC4" s="27">
        <f t="shared" si="52"/>
        <v>1277.7633602460594</v>
      </c>
      <c r="HD4" s="27">
        <f t="shared" si="53"/>
        <v>1322.4850778546713</v>
      </c>
      <c r="HE4" s="27">
        <f t="shared" si="54"/>
        <v>1187.8922391304343</v>
      </c>
      <c r="HF4" s="30">
        <v>2.77</v>
      </c>
      <c r="HG4" s="30">
        <f t="shared" si="55"/>
        <v>2.71</v>
      </c>
      <c r="HH4" s="30">
        <v>2093</v>
      </c>
      <c r="HI4" s="30">
        <f t="shared" si="56"/>
        <v>0.43084260731319551</v>
      </c>
      <c r="HJ4" s="27">
        <f t="shared" si="57"/>
        <v>2143.2280666768138</v>
      </c>
      <c r="HK4" s="27">
        <f t="shared" si="58"/>
        <v>1619.4138424384735</v>
      </c>
      <c r="HL4" s="27">
        <v>3.17</v>
      </c>
      <c r="HM4" s="30">
        <f t="shared" si="59"/>
        <v>67.94032971365499</v>
      </c>
      <c r="HN4" s="30">
        <f t="shared" si="60"/>
        <v>76.093169279293591</v>
      </c>
      <c r="HO4" s="30">
        <f t="shared" si="61"/>
        <v>0.97463236591149982</v>
      </c>
      <c r="HP4" s="27">
        <v>2.84</v>
      </c>
      <c r="HQ4" s="27">
        <v>0.56269354838709695</v>
      </c>
      <c r="HR4" s="27">
        <v>0.49331612903225802</v>
      </c>
      <c r="HS4" s="27">
        <v>0.45419999999999999</v>
      </c>
      <c r="HT4" s="27">
        <v>0.38225161290322601</v>
      </c>
      <c r="HU4" s="27">
        <v>0.26648387096774201</v>
      </c>
      <c r="HV4" s="27">
        <v>0.29405806451612898</v>
      </c>
      <c r="HW4" s="27">
        <v>0.190917789</v>
      </c>
      <c r="HX4" s="27">
        <v>0.10661629235483901</v>
      </c>
      <c r="HY4" s="27">
        <v>0.12688716264516101</v>
      </c>
      <c r="HZ4" s="27">
        <v>4.1276066225806499E-2</v>
      </c>
      <c r="IA4" s="27">
        <v>6.5631671677419304E-2</v>
      </c>
      <c r="IB4" s="27">
        <v>0.357207776870968</v>
      </c>
      <c r="IC4" s="27">
        <v>0.31346817574193597</v>
      </c>
      <c r="ID4" s="27">
        <v>0.17847077829032301</v>
      </c>
      <c r="IE4" s="27">
        <v>0.47234217722580601</v>
      </c>
      <c r="IF4" s="27">
        <v>0.61572920196774195</v>
      </c>
      <c r="IG4" s="27">
        <v>0.34281224383871001</v>
      </c>
      <c r="IH4" s="27">
        <v>0.639019710709677</v>
      </c>
      <c r="II4" s="27">
        <v>0.38300530903225799</v>
      </c>
      <c r="IJ4" s="27">
        <f t="shared" si="62"/>
        <v>1.7736269173676471</v>
      </c>
      <c r="IK4" s="27">
        <f t="shared" si="63"/>
        <v>0.14063480853735144</v>
      </c>
      <c r="IL4" s="27">
        <v>103.82666666666699</v>
      </c>
      <c r="IM4" s="27">
        <v>25.752666666666698</v>
      </c>
      <c r="IN4" s="27">
        <v>27.749333333333301</v>
      </c>
      <c r="IO4" s="27">
        <v>28.278666666666702</v>
      </c>
      <c r="IP4" s="27">
        <v>96.106666666666698</v>
      </c>
      <c r="IQ4" s="27">
        <v>-1.04626666666667</v>
      </c>
      <c r="IR4" s="27">
        <v>-1.1304838709677401</v>
      </c>
      <c r="IS4" s="30">
        <v>104</v>
      </c>
      <c r="IT4" s="30">
        <v>118.5</v>
      </c>
      <c r="IU4" s="30">
        <f t="shared" si="64"/>
        <v>0.17333333333300516</v>
      </c>
      <c r="IV4" s="27">
        <v>0.58426571428571406</v>
      </c>
      <c r="IW4" s="27">
        <v>0.49229428571428602</v>
      </c>
      <c r="IX4" s="27">
        <v>0.45860857142857098</v>
      </c>
      <c r="IY4" s="27">
        <v>0.38276857142857201</v>
      </c>
      <c r="IZ4" s="27">
        <v>0.27025714285714297</v>
      </c>
      <c r="JA4" s="27">
        <v>0.29957142857142799</v>
      </c>
      <c r="JB4" s="27">
        <v>0.208409752485714</v>
      </c>
      <c r="JC4" s="27">
        <v>0.120504054562857</v>
      </c>
      <c r="JD4" s="27">
        <v>0.12515810209428599</v>
      </c>
      <c r="JE4" s="27">
        <v>3.5387136668571399E-2</v>
      </c>
      <c r="JF4" s="27">
        <v>8.5487383274285705E-2</v>
      </c>
      <c r="JG4" s="27">
        <v>0.367469353431429</v>
      </c>
      <c r="JH4" s="27">
        <v>0.322121761682857</v>
      </c>
      <c r="JI4" s="27">
        <v>0.17229334660000001</v>
      </c>
      <c r="JJ4" s="27">
        <v>0.52691395056285695</v>
      </c>
      <c r="JK4" s="27">
        <v>0.71202397681999996</v>
      </c>
      <c r="JL4" s="27">
        <v>0.40945728159142902</v>
      </c>
      <c r="JM4" s="27">
        <v>0.73433147814285704</v>
      </c>
      <c r="JN4" s="27">
        <v>0.45565719206285699</v>
      </c>
      <c r="JO4" s="27">
        <f t="shared" si="65"/>
        <v>2.7302798982187526</v>
      </c>
      <c r="JP4" s="27">
        <f t="shared" si="66"/>
        <v>0.18682205185051792</v>
      </c>
      <c r="JQ4" s="27">
        <v>29.831176470588201</v>
      </c>
      <c r="JR4" s="27">
        <v>40.147058823529399</v>
      </c>
      <c r="JS4" s="27">
        <v>41.5505882352941</v>
      </c>
      <c r="JT4" s="27">
        <v>-150.976</v>
      </c>
      <c r="JU4" s="27">
        <v>-1.087</v>
      </c>
      <c r="JV4" s="27">
        <v>-2.3191764705882401</v>
      </c>
      <c r="JW4" s="30">
        <v>105.5</v>
      </c>
      <c r="JX4" s="30">
        <v>119</v>
      </c>
      <c r="JY4" s="27">
        <v>0.4481</v>
      </c>
      <c r="JZ4" s="27">
        <v>0.38934137931034501</v>
      </c>
      <c r="KA4" s="27">
        <v>0.32537586206896602</v>
      </c>
      <c r="KB4" s="27">
        <v>0.262793103448276</v>
      </c>
      <c r="KC4" s="27">
        <v>0.19596206896551699</v>
      </c>
      <c r="KD4" s="27">
        <v>0.20894137931034501</v>
      </c>
      <c r="KE4" s="27">
        <v>0.26039344986206903</v>
      </c>
      <c r="KF4" s="27">
        <v>0.15852047289999999</v>
      </c>
      <c r="KG4" s="27">
        <v>0.19392202773793099</v>
      </c>
      <c r="KH4" s="27">
        <v>8.9485837065517201E-2</v>
      </c>
      <c r="KI4" s="27">
        <v>7.0048080551724207E-2</v>
      </c>
      <c r="KJ4" s="27">
        <v>0.39126786637586197</v>
      </c>
      <c r="KK4" s="27">
        <v>0.36382428688620699</v>
      </c>
      <c r="KL4" s="27">
        <v>0.14574697405172399</v>
      </c>
      <c r="KM4" s="27">
        <v>0.70566041221724096</v>
      </c>
      <c r="KN4" s="27">
        <v>0.438119851748276</v>
      </c>
      <c r="KO4" s="27">
        <v>0.26705452942758601</v>
      </c>
      <c r="KP4" s="27">
        <v>0.47378487565862099</v>
      </c>
      <c r="KQ4" s="27">
        <v>0.3141597867</v>
      </c>
      <c r="KR4" s="27">
        <f t="shared" si="67"/>
        <v>0.9185983827493277</v>
      </c>
      <c r="KS4" s="27">
        <f t="shared" si="68"/>
        <v>0.15091799590820876</v>
      </c>
      <c r="KT4" s="27">
        <v>102.426666666667</v>
      </c>
      <c r="KU4" s="27">
        <v>38.121333333333297</v>
      </c>
      <c r="KV4" s="27">
        <v>54.148666666666699</v>
      </c>
      <c r="KW4" s="27">
        <v>54.738</v>
      </c>
      <c r="KX4" s="27">
        <v>75.596999999999994</v>
      </c>
      <c r="KY4" s="27">
        <v>-1.212</v>
      </c>
      <c r="KZ4" s="27">
        <v>-2.3936666666666699</v>
      </c>
      <c r="LA4" s="30">
        <v>109.5</v>
      </c>
      <c r="LB4" s="30">
        <v>122</v>
      </c>
      <c r="LC4" s="30">
        <f t="shared" si="69"/>
        <v>7.0733333333329966</v>
      </c>
      <c r="LD4" s="27">
        <v>0.49930200000000002</v>
      </c>
      <c r="LE4" s="27">
        <v>0.32694400000000001</v>
      </c>
      <c r="LF4" s="27">
        <v>0.31340800000000002</v>
      </c>
      <c r="LG4" s="27">
        <v>0.24312</v>
      </c>
      <c r="LH4" s="27">
        <v>0.177484</v>
      </c>
      <c r="LI4" s="27">
        <v>0.21190999999999999</v>
      </c>
      <c r="LJ4" s="27">
        <v>0.34438163209</v>
      </c>
      <c r="LK4" s="27">
        <v>0.228456825004</v>
      </c>
      <c r="LL4" s="27">
        <v>0.14697137837800001</v>
      </c>
      <c r="LM4" s="27">
        <v>2.1400287101999999E-2</v>
      </c>
      <c r="LN4" s="27">
        <v>0.208160823942</v>
      </c>
      <c r="LO4" s="27">
        <v>0.474980534234</v>
      </c>
      <c r="LP4" s="27">
        <v>0.40342573355200001</v>
      </c>
      <c r="LQ4" s="27">
        <v>0.15604989680799999</v>
      </c>
      <c r="LR4" s="27">
        <v>1.056715382558</v>
      </c>
      <c r="LS4" s="27">
        <v>0.917878160502</v>
      </c>
      <c r="LT4" s="27">
        <v>0.60521507649399997</v>
      </c>
      <c r="LU4" s="27">
        <v>0.93190600208999996</v>
      </c>
      <c r="LV4" s="27">
        <v>0.67299610044000002</v>
      </c>
      <c r="LW4" s="27">
        <f t="shared" si="70"/>
        <v>12.733303782505917</v>
      </c>
      <c r="LX4" s="27">
        <f t="shared" si="71"/>
        <v>0.52717896642850159</v>
      </c>
      <c r="LY4" s="27">
        <v>117.320588235294</v>
      </c>
      <c r="LZ4" s="27">
        <v>37.941764705882299</v>
      </c>
      <c r="MA4" s="27">
        <v>54.652647058823497</v>
      </c>
      <c r="MB4" s="27">
        <v>53.618823529411799</v>
      </c>
      <c r="MC4" s="27">
        <v>34.116235294117601</v>
      </c>
      <c r="MD4" s="27">
        <v>-1.45761764705882</v>
      </c>
      <c r="ME4" s="27">
        <v>-1.84182352941176</v>
      </c>
      <c r="MF4" s="30">
        <v>118.5</v>
      </c>
      <c r="MG4" s="30">
        <v>131</v>
      </c>
      <c r="MH4" s="30">
        <f t="shared" si="72"/>
        <v>1.1794117647060034</v>
      </c>
      <c r="MI4" s="27">
        <v>0.50026250000000005</v>
      </c>
      <c r="MJ4" s="27">
        <v>0.30822187499999998</v>
      </c>
      <c r="MK4" s="27">
        <v>0.238434375</v>
      </c>
      <c r="ML4" s="27">
        <v>0.19280312499999999</v>
      </c>
      <c r="MM4" s="27">
        <v>0.14496249999999999</v>
      </c>
      <c r="MN4" s="27">
        <v>0.17583750000000001</v>
      </c>
      <c r="MO4" s="27">
        <v>0.44060545568749998</v>
      </c>
      <c r="MP4" s="27">
        <v>0.35271536293125</v>
      </c>
      <c r="MQ4" s="27">
        <v>0.22946970138125</v>
      </c>
      <c r="MR4" s="27">
        <v>0.12839730401562499</v>
      </c>
      <c r="MS4" s="27">
        <v>0.23609382809375001</v>
      </c>
      <c r="MT4" s="27">
        <v>0.54807527647812504</v>
      </c>
      <c r="MU4" s="27">
        <v>0.47722196440937498</v>
      </c>
      <c r="MV4" s="27">
        <v>0.14137637953437501</v>
      </c>
      <c r="MW4" s="27">
        <v>1.60881345945625</v>
      </c>
      <c r="MX4" s="27">
        <v>0.690462021859375</v>
      </c>
      <c r="MY4" s="27">
        <v>0.53962324563437503</v>
      </c>
      <c r="MZ4" s="27">
        <v>0.74958860153437501</v>
      </c>
      <c r="NA4" s="27">
        <v>0.62736876379687501</v>
      </c>
      <c r="NB4" s="27">
        <f t="shared" si="73"/>
        <v>2.751791151710552</v>
      </c>
      <c r="NC4" s="27">
        <f t="shared" si="74"/>
        <v>0.62305968711662696</v>
      </c>
      <c r="ND4" s="27">
        <v>119.62</v>
      </c>
      <c r="NE4" s="27">
        <v>41.317</v>
      </c>
      <c r="NF4" s="27">
        <v>39.628</v>
      </c>
      <c r="NG4" s="27">
        <v>-80.537499999999994</v>
      </c>
      <c r="NH4" s="27">
        <v>-2.4744999999999999</v>
      </c>
      <c r="NI4" s="27">
        <v>-1.0548437500000001</v>
      </c>
      <c r="NJ4" s="28">
        <v>131</v>
      </c>
      <c r="NK4" s="28">
        <v>148.5</v>
      </c>
      <c r="NL4" s="30">
        <f t="shared" si="75"/>
        <v>11.379999999999995</v>
      </c>
      <c r="NM4" s="27">
        <v>0.52986470588235302</v>
      </c>
      <c r="NN4" s="27">
        <v>0.31756176470588199</v>
      </c>
      <c r="NO4" s="27">
        <v>0.17708823529411799</v>
      </c>
      <c r="NP4" s="27">
        <v>0.152876470588235</v>
      </c>
      <c r="NQ4" s="27">
        <v>0.13390588235294101</v>
      </c>
      <c r="NR4" s="27">
        <v>0.15509117647058801</v>
      </c>
      <c r="NS4" s="27">
        <v>0.54869290202647103</v>
      </c>
      <c r="NT4" s="27">
        <v>0.49583033538235299</v>
      </c>
      <c r="NU4" s="27">
        <v>0.34852048622352899</v>
      </c>
      <c r="NV4" s="27">
        <v>0.28346388563529401</v>
      </c>
      <c r="NW4" s="27">
        <v>0.24890201108235299</v>
      </c>
      <c r="NX4" s="27">
        <v>0.59338142057941201</v>
      </c>
      <c r="NY4" s="27">
        <v>0.54412725350882396</v>
      </c>
      <c r="NZ4" s="27">
        <v>6.6343493482352897E-2</v>
      </c>
      <c r="OA4" s="27">
        <v>2.4778904288147099</v>
      </c>
      <c r="OB4" s="27">
        <v>0.50716614282647099</v>
      </c>
      <c r="OC4" s="27">
        <v>0.453849797505882</v>
      </c>
      <c r="OD4" s="27">
        <v>0.60507243845000003</v>
      </c>
      <c r="OE4" s="27">
        <v>0.56227957220588198</v>
      </c>
      <c r="OF4" s="27">
        <f t="shared" si="76"/>
        <v>1.5113377023094263</v>
      </c>
      <c r="OG4" s="27">
        <f t="shared" si="77"/>
        <v>0.66854062664975067</v>
      </c>
      <c r="OH4" s="27">
        <v>109.664705882353</v>
      </c>
      <c r="OI4" s="27">
        <v>35.978823529411798</v>
      </c>
      <c r="OJ4" s="27">
        <v>32.715000000000003</v>
      </c>
      <c r="OK4" s="27">
        <v>32.697058823529403</v>
      </c>
      <c r="OL4" s="28">
        <v>147</v>
      </c>
      <c r="OM4" s="28">
        <v>162</v>
      </c>
      <c r="ON4" s="30">
        <f t="shared" si="78"/>
        <v>37.335294117646995</v>
      </c>
      <c r="OO4" s="27">
        <v>0.53920749999999995</v>
      </c>
      <c r="OP4" s="27">
        <v>0.29936000000000001</v>
      </c>
      <c r="OQ4" s="27">
        <v>0.13641</v>
      </c>
      <c r="OR4" s="27">
        <v>0.13411999999999999</v>
      </c>
      <c r="OS4" s="27">
        <v>0.1190175</v>
      </c>
      <c r="OT4" s="27">
        <v>0.14447499999999999</v>
      </c>
      <c r="OU4" s="27">
        <v>0.59934825170249995</v>
      </c>
      <c r="OV4" s="27">
        <v>0.59396569078000006</v>
      </c>
      <c r="OW4" s="27">
        <v>0.37991898501749999</v>
      </c>
      <c r="OX4" s="27">
        <v>0.37311246352749999</v>
      </c>
      <c r="OY4" s="27">
        <v>0.28504789526000002</v>
      </c>
      <c r="OZ4" s="27">
        <v>0.63644448595250003</v>
      </c>
      <c r="PA4" s="27">
        <v>0.57522343218000005</v>
      </c>
      <c r="PB4" s="27">
        <v>6.0084833679999998E-2</v>
      </c>
      <c r="PC4" s="27">
        <v>3.0271942424475</v>
      </c>
      <c r="PD4" s="27">
        <v>0.48192737053500001</v>
      </c>
      <c r="PE4" s="27">
        <v>0.47583594292499998</v>
      </c>
      <c r="PF4" s="27">
        <v>0.59661251421249994</v>
      </c>
      <c r="PG4" s="27">
        <v>0.59190502305000003</v>
      </c>
      <c r="PH4" s="27">
        <f t="shared" si="79"/>
        <v>1.4719085609082536</v>
      </c>
      <c r="PI4" s="27">
        <f t="shared" si="80"/>
        <v>0.80120089524318527</v>
      </c>
      <c r="PJ4" s="27">
        <v>114.008333333333</v>
      </c>
      <c r="PK4" s="27">
        <v>38.469166666666702</v>
      </c>
      <c r="PL4" s="27">
        <v>35.445833333333297</v>
      </c>
      <c r="PM4" s="27">
        <v>32.9</v>
      </c>
      <c r="PN4" s="27">
        <v>-37.932324999999999</v>
      </c>
      <c r="PO4" s="27">
        <v>-0.83020000000000005</v>
      </c>
      <c r="PP4" s="27">
        <v>-0.91022499999999995</v>
      </c>
      <c r="PQ4" s="27">
        <v>109.24</v>
      </c>
      <c r="PR4" s="30">
        <v>159</v>
      </c>
      <c r="PS4" s="30">
        <v>171</v>
      </c>
      <c r="PT4" s="30">
        <f t="shared" si="81"/>
        <v>44.991666666667001</v>
      </c>
      <c r="PU4" s="30">
        <f t="shared" si="82"/>
        <v>49.760000000000005</v>
      </c>
      <c r="PV4" s="27">
        <v>0.52210930232558095</v>
      </c>
      <c r="PW4" s="27">
        <v>0.267711627906977</v>
      </c>
      <c r="PX4" s="27">
        <v>0.102004651162791</v>
      </c>
      <c r="PY4" s="27">
        <v>0.11035581395348799</v>
      </c>
      <c r="PZ4" s="27">
        <v>9.2799999999999994E-2</v>
      </c>
      <c r="QA4" s="27">
        <v>0.12636976744185999</v>
      </c>
      <c r="QB4" s="27">
        <v>0.64863818090000003</v>
      </c>
      <c r="QC4" s="27">
        <v>0.67061850852790705</v>
      </c>
      <c r="QD4" s="27">
        <v>0.41483381529302299</v>
      </c>
      <c r="QE4" s="27">
        <v>0.44707751837674398</v>
      </c>
      <c r="QF4" s="27">
        <v>0.32096839431162799</v>
      </c>
      <c r="QG4" s="27">
        <v>0.69597887410232595</v>
      </c>
      <c r="QH4" s="27">
        <v>0.607874515225582</v>
      </c>
      <c r="QI4" s="27">
        <v>8.6712971039534903E-2</v>
      </c>
      <c r="QJ4" s="27">
        <v>3.7408520084697701</v>
      </c>
      <c r="QK4" s="27">
        <v>0.479571690772093</v>
      </c>
      <c r="QL4" s="27">
        <v>0.49508509340930201</v>
      </c>
      <c r="QM4" s="27">
        <v>0.60584091943255802</v>
      </c>
      <c r="QN4" s="27">
        <v>0.61757024178837205</v>
      </c>
      <c r="QO4" s="27">
        <f t="shared" si="83"/>
        <v>1.5352260925702379</v>
      </c>
      <c r="QP4" s="27">
        <f t="shared" si="84"/>
        <v>0.95026755620417314</v>
      </c>
      <c r="QQ4" s="27">
        <v>117.14375</v>
      </c>
      <c r="QR4" s="27">
        <v>31.730625</v>
      </c>
      <c r="QS4" s="27">
        <v>29.148125</v>
      </c>
      <c r="QT4" s="27">
        <v>29.684999999999999</v>
      </c>
      <c r="QU4" s="27">
        <f t="shared" si="85"/>
        <v>-2.0456250000000011</v>
      </c>
      <c r="QV4" s="27">
        <v>-36.893976744185998</v>
      </c>
      <c r="QW4" s="27">
        <v>-1.0058604651162799</v>
      </c>
      <c r="QX4" s="27">
        <v>-1.0876046511627899</v>
      </c>
      <c r="QY4" s="27">
        <v>118.89375</v>
      </c>
      <c r="QZ4" s="30">
        <v>164.5</v>
      </c>
      <c r="RA4" s="30">
        <v>180</v>
      </c>
      <c r="RB4" s="30">
        <f t="shared" si="86"/>
        <v>47.356250000000003</v>
      </c>
      <c r="RC4" s="30">
        <f t="shared" si="87"/>
        <v>45.606250000000003</v>
      </c>
      <c r="RD4" s="27">
        <v>0.56014878048780503</v>
      </c>
      <c r="RE4" s="27">
        <v>0.29850487804878101</v>
      </c>
      <c r="RF4" s="27">
        <v>0.11516097560975599</v>
      </c>
      <c r="RG4" s="27">
        <v>0.117729268292683</v>
      </c>
      <c r="RH4" s="27">
        <v>0.107358536585366</v>
      </c>
      <c r="RI4" s="27">
        <v>0.13654390243902401</v>
      </c>
      <c r="RJ4" s="27">
        <v>0.65097872310731697</v>
      </c>
      <c r="RK4" s="27">
        <v>0.65693138179024402</v>
      </c>
      <c r="RL4" s="27">
        <v>0.43292913967560998</v>
      </c>
      <c r="RM4" s="27">
        <v>0.44158599315853603</v>
      </c>
      <c r="RN4" s="27">
        <v>0.30416852023414598</v>
      </c>
      <c r="RO4" s="27">
        <v>0.67689971819999994</v>
      </c>
      <c r="RP4" s="27">
        <v>0.60647232085365799</v>
      </c>
      <c r="RQ4" s="27">
        <v>4.6742911943902399E-2</v>
      </c>
      <c r="RR4" s="27">
        <v>3.7631721605170698</v>
      </c>
      <c r="RS4" s="27">
        <v>0.46402211984390301</v>
      </c>
      <c r="RT4" s="27">
        <v>0.467511192460976</v>
      </c>
      <c r="RU4" s="27">
        <v>0.58875204839268303</v>
      </c>
      <c r="RV4" s="27">
        <v>0.59145562925121997</v>
      </c>
      <c r="RW4" s="27">
        <f t="shared" si="88"/>
        <v>1.4270662888613892</v>
      </c>
      <c r="RX4" s="27">
        <f t="shared" si="89"/>
        <v>0.87651466250500176</v>
      </c>
      <c r="RY4" s="27">
        <v>112.659259259259</v>
      </c>
      <c r="RZ4" s="27">
        <v>34.659259259259301</v>
      </c>
      <c r="SA4" s="27">
        <v>32.685555555555503</v>
      </c>
      <c r="SB4" s="27">
        <v>32.518888888888902</v>
      </c>
      <c r="SC4" s="27">
        <v>116.56153846153801</v>
      </c>
      <c r="SD4" s="27">
        <v>168.5</v>
      </c>
      <c r="SE4" s="27">
        <v>183</v>
      </c>
      <c r="SF4" s="30">
        <f t="shared" si="90"/>
        <v>55.840740740740998</v>
      </c>
      <c r="SG4" s="30">
        <f t="shared" si="91"/>
        <v>51.938461538461993</v>
      </c>
      <c r="SH4" s="27">
        <v>0.4471675</v>
      </c>
      <c r="SI4" s="27">
        <v>0.23202249999999999</v>
      </c>
      <c r="SJ4" s="27">
        <v>9.7280000000000005E-2</v>
      </c>
      <c r="SK4" s="27">
        <v>9.9012500000000003E-2</v>
      </c>
      <c r="SL4" s="27">
        <v>8.8005E-2</v>
      </c>
      <c r="SM4" s="27">
        <v>0.11361499999999999</v>
      </c>
      <c r="SN4" s="27">
        <v>0.63573489805750005</v>
      </c>
      <c r="SO4" s="27">
        <v>0.64097622206500005</v>
      </c>
      <c r="SP4" s="27">
        <v>0.40093279701750001</v>
      </c>
      <c r="SQ4" s="27">
        <v>0.40853949482750002</v>
      </c>
      <c r="SR4" s="27">
        <v>0.31589908932999999</v>
      </c>
      <c r="SS4" s="27">
        <v>0.66986556374499995</v>
      </c>
      <c r="ST4" s="27">
        <v>0.59319671889000003</v>
      </c>
      <c r="SU4" s="27">
        <v>5.93947169225E-2</v>
      </c>
      <c r="SV4" s="27">
        <v>3.52406952173</v>
      </c>
      <c r="SW4" s="27">
        <v>0.49318482091999999</v>
      </c>
      <c r="SX4" s="27">
        <v>0.49689352668749998</v>
      </c>
      <c r="SY4" s="27">
        <v>0.61460558601750004</v>
      </c>
      <c r="SZ4" s="27">
        <v>0.61742992534249996</v>
      </c>
      <c r="TA4" s="27">
        <f t="shared" si="92"/>
        <v>1.5967122474349222</v>
      </c>
      <c r="TB4" s="27">
        <f t="shared" si="93"/>
        <v>0.92725920977491416</v>
      </c>
      <c r="TC4" s="27">
        <v>0.472055319148936</v>
      </c>
      <c r="TD4" s="27">
        <v>0.23253617021276601</v>
      </c>
      <c r="TE4" s="27">
        <v>9.5338297872340494E-2</v>
      </c>
      <c r="TF4" s="27">
        <v>9.7972340425531906E-2</v>
      </c>
      <c r="TG4" s="27">
        <v>8.7861702127659605E-2</v>
      </c>
      <c r="TH4" s="27">
        <v>0.111846808510638</v>
      </c>
      <c r="TI4" s="27">
        <v>0.65495113359361701</v>
      </c>
      <c r="TJ4" s="27">
        <v>0.66282754291489399</v>
      </c>
      <c r="TK4" s="27">
        <v>0.40651748531276599</v>
      </c>
      <c r="TL4" s="27">
        <v>0.41821507945531899</v>
      </c>
      <c r="TM4" s="27">
        <v>0.33920424711914898</v>
      </c>
      <c r="TN4" s="27">
        <v>0.685081478942553</v>
      </c>
      <c r="TO4" s="27">
        <v>0.61571210134255305</v>
      </c>
      <c r="TP4" s="27">
        <v>5.4607691231914897E-2</v>
      </c>
      <c r="TQ4" s="27">
        <v>3.8293913177191499</v>
      </c>
      <c r="TR4" s="27">
        <v>0.51227928618723395</v>
      </c>
      <c r="TS4" s="27">
        <v>0.51790689079999996</v>
      </c>
      <c r="TT4" s="27">
        <v>0.63550466887234003</v>
      </c>
      <c r="TU4" s="27">
        <v>0.63973455433616999</v>
      </c>
      <c r="TV4" s="27">
        <f t="shared" si="94"/>
        <v>1.7457934649442475</v>
      </c>
      <c r="TW4" s="27">
        <f t="shared" si="95"/>
        <v>1.0300296453537299</v>
      </c>
      <c r="TX4" s="27">
        <v>127.827659574468</v>
      </c>
      <c r="TY4" s="27">
        <v>31.486382978723402</v>
      </c>
      <c r="TZ4" s="27">
        <v>26.869361702127701</v>
      </c>
      <c r="UA4" s="27">
        <v>27.4885106382979</v>
      </c>
      <c r="UB4" s="27">
        <v>-155.80408510638301</v>
      </c>
      <c r="UC4" s="27">
        <v>-2.6429787234042599</v>
      </c>
      <c r="UD4" s="27">
        <v>-2.31848936170213</v>
      </c>
      <c r="UE4" s="27">
        <v>130.93404255319101</v>
      </c>
      <c r="UF4" s="27">
        <v>185</v>
      </c>
      <c r="UG4" s="30">
        <f t="shared" si="96"/>
        <v>57.172340425531999</v>
      </c>
      <c r="UH4" s="30">
        <f t="shared" si="97"/>
        <v>54.065957446808994</v>
      </c>
      <c r="UI4" s="27">
        <v>0.39758478260869601</v>
      </c>
      <c r="UJ4" s="27">
        <v>0.19548260869565201</v>
      </c>
      <c r="UK4" s="27">
        <v>8.4343478260869603E-2</v>
      </c>
      <c r="UL4" s="27">
        <v>8.5956521739130404E-2</v>
      </c>
      <c r="UM4" s="27">
        <v>6.8419565217391301E-2</v>
      </c>
      <c r="UN4" s="27">
        <v>9.4823913043478203E-2</v>
      </c>
      <c r="UO4" s="27">
        <v>0.64318271034130403</v>
      </c>
      <c r="UP4" s="27">
        <v>0.64880772433043499</v>
      </c>
      <c r="UQ4" s="27">
        <v>0.38845856234130399</v>
      </c>
      <c r="UR4" s="27">
        <v>0.39707452580652203</v>
      </c>
      <c r="US4" s="27">
        <v>0.34003919457391302</v>
      </c>
      <c r="UT4" s="27">
        <v>0.70522958094999999</v>
      </c>
      <c r="UU4" s="27">
        <v>0.61365454604565195</v>
      </c>
      <c r="UV4" s="27">
        <v>0.11380276501087</v>
      </c>
      <c r="UW4" s="27">
        <v>3.6364726709152202</v>
      </c>
      <c r="UX4" s="27">
        <v>0.52433022550652197</v>
      </c>
      <c r="UY4" s="27">
        <v>0.52869537583043502</v>
      </c>
      <c r="UZ4" s="27">
        <v>0.64463311724347805</v>
      </c>
      <c r="VA4" s="27">
        <v>0.64784384751086899</v>
      </c>
      <c r="VB4" s="27">
        <f t="shared" si="98"/>
        <v>1.8184609967921213</v>
      </c>
      <c r="VC4" s="27">
        <f t="shared" si="99"/>
        <v>1.033862680990195</v>
      </c>
      <c r="VD4" s="27">
        <v>144.78043478260901</v>
      </c>
      <c r="VE4" s="27">
        <v>34.346521739130402</v>
      </c>
      <c r="VF4" s="27">
        <v>28.15</v>
      </c>
      <c r="VG4" s="27">
        <v>28.970217391304299</v>
      </c>
      <c r="VH4" s="27">
        <v>147.895869565217</v>
      </c>
      <c r="VI4" s="27">
        <v>-2.8031521739130398</v>
      </c>
      <c r="VJ4" s="27">
        <v>-2.5662391304347798</v>
      </c>
      <c r="VK4" s="27">
        <v>141.619565217391</v>
      </c>
      <c r="VL4" s="27">
        <v>190</v>
      </c>
      <c r="VM4" s="30">
        <f t="shared" si="100"/>
        <v>45.219565217390993</v>
      </c>
      <c r="VN4" s="30">
        <f t="shared" si="101"/>
        <v>48.380434782609001</v>
      </c>
      <c r="VO4" s="27">
        <v>0.385511904761905</v>
      </c>
      <c r="VP4" s="27">
        <v>0.19022619047618999</v>
      </c>
      <c r="VQ4" s="27">
        <v>7.3742857142857096E-2</v>
      </c>
      <c r="VR4" s="27">
        <v>8.0238095238095206E-2</v>
      </c>
      <c r="VS4" s="27">
        <v>6.9023809523809501E-2</v>
      </c>
      <c r="VT4" s="27">
        <v>8.6023809523809502E-2</v>
      </c>
      <c r="VU4" s="27">
        <v>0.65289385621904705</v>
      </c>
      <c r="VV4" s="27">
        <v>0.67681826103571396</v>
      </c>
      <c r="VW4" s="27">
        <v>0.40503814420000001</v>
      </c>
      <c r="VX4" s="27">
        <v>0.44260551074999999</v>
      </c>
      <c r="VY4" s="27">
        <v>0.338167047902381</v>
      </c>
      <c r="VZ4" s="27">
        <v>0.69466584298571399</v>
      </c>
      <c r="WA4" s="27">
        <v>0.63310194959523802</v>
      </c>
      <c r="WB4" s="27">
        <v>7.6213468533333301E-2</v>
      </c>
      <c r="WC4" s="27">
        <v>3.8247529524881001</v>
      </c>
      <c r="WD4" s="27">
        <v>0.506581165919048</v>
      </c>
      <c r="WE4" s="27">
        <v>0.51857465521190504</v>
      </c>
      <c r="WF4" s="27">
        <v>0.63107591064047597</v>
      </c>
      <c r="WG4" s="27">
        <v>0.63997963920000001</v>
      </c>
      <c r="WH4" s="27">
        <f t="shared" si="102"/>
        <v>1.676512069987544</v>
      </c>
      <c r="WI4" s="27">
        <f t="shared" si="103"/>
        <v>1.0265974090994496</v>
      </c>
      <c r="WJ4" s="27">
        <v>152.685714285714</v>
      </c>
      <c r="WK4" s="27">
        <v>35.318095238095196</v>
      </c>
      <c r="WL4" s="27">
        <v>30.108095238095199</v>
      </c>
      <c r="WM4" s="27">
        <v>29.108571428571398</v>
      </c>
      <c r="WN4" s="27">
        <v>-162.908619047619</v>
      </c>
      <c r="WO4" s="27">
        <v>-2.7834523809523799</v>
      </c>
      <c r="WP4" s="27">
        <v>-2.0075238095238102</v>
      </c>
      <c r="WQ4" s="27">
        <v>137.147619047619</v>
      </c>
      <c r="WR4" s="27">
        <v>196.5</v>
      </c>
      <c r="WS4" s="30">
        <f t="shared" si="104"/>
        <v>43.814285714286001</v>
      </c>
      <c r="WT4" s="30">
        <f t="shared" si="105"/>
        <v>59.352380952380997</v>
      </c>
      <c r="WU4" s="28">
        <v>4.78</v>
      </c>
      <c r="WV4" s="24">
        <v>1.03</v>
      </c>
      <c r="WW4" s="28">
        <v>79.099999999999994</v>
      </c>
      <c r="WX4" s="28">
        <v>26.5</v>
      </c>
      <c r="WY4" s="28">
        <v>6.2</v>
      </c>
      <c r="WZ4" s="28">
        <v>11</v>
      </c>
    </row>
    <row r="5" spans="1:624" x14ac:dyDescent="0.25">
      <c r="A5" s="27">
        <v>8</v>
      </c>
      <c r="B5" s="27">
        <v>1</v>
      </c>
      <c r="C5" s="27">
        <v>401</v>
      </c>
      <c r="D5" s="27">
        <v>4</v>
      </c>
      <c r="E5" s="27" t="s">
        <v>44</v>
      </c>
      <c r="F5" s="27">
        <v>1</v>
      </c>
      <c r="G5" s="27">
        <f t="shared" si="0"/>
        <v>0</v>
      </c>
      <c r="H5" s="28">
        <f t="shared" si="1"/>
        <v>0</v>
      </c>
      <c r="I5" s="29">
        <v>0</v>
      </c>
      <c r="J5" s="27">
        <f t="shared" si="2"/>
        <v>0</v>
      </c>
      <c r="K5" s="27">
        <f t="shared" si="3"/>
        <v>0</v>
      </c>
      <c r="L5" s="27">
        <f t="shared" si="4"/>
        <v>0</v>
      </c>
      <c r="M5" s="30">
        <v>408746.78701799997</v>
      </c>
      <c r="N5" s="30">
        <v>3660415.0006550001</v>
      </c>
      <c r="O5" s="31">
        <v>33.078505</v>
      </c>
      <c r="P5" s="31">
        <v>-111.97769700000001</v>
      </c>
      <c r="Q5" s="27">
        <v>51.839999999999996</v>
      </c>
      <c r="R5" s="27">
        <v>20.72</v>
      </c>
      <c r="S5" s="27">
        <v>27.439999999999998</v>
      </c>
      <c r="T5" s="27">
        <v>51.839999999999996</v>
      </c>
      <c r="U5" s="27">
        <v>24.72</v>
      </c>
      <c r="V5" s="27">
        <v>23.439999999999998</v>
      </c>
      <c r="W5" s="27">
        <v>48.917910447761201</v>
      </c>
      <c r="X5" s="27">
        <f t="shared" si="5"/>
        <v>-48.917910447761201</v>
      </c>
      <c r="Y5" s="29">
        <v>-9999</v>
      </c>
      <c r="Z5" s="29">
        <v>-9999</v>
      </c>
      <c r="AA5" s="29">
        <v>-9999</v>
      </c>
      <c r="AB5" s="27">
        <v>8.5</v>
      </c>
      <c r="AC5" s="27">
        <v>7.2</v>
      </c>
      <c r="AD5" s="27">
        <v>0.88</v>
      </c>
      <c r="AE5" s="27" t="s">
        <v>98</v>
      </c>
      <c r="AF5" s="27">
        <v>2</v>
      </c>
      <c r="AG5" s="27">
        <v>0.9</v>
      </c>
      <c r="AH5" s="27">
        <v>0.2</v>
      </c>
      <c r="AI5" s="27">
        <v>0</v>
      </c>
      <c r="AJ5" s="27">
        <v>245</v>
      </c>
      <c r="AK5" s="27">
        <v>40</v>
      </c>
      <c r="AL5" s="27">
        <v>1.9</v>
      </c>
      <c r="AM5" s="27">
        <v>4.3</v>
      </c>
      <c r="AN5" s="27">
        <v>7.9</v>
      </c>
      <c r="AO5" s="27">
        <v>2.31</v>
      </c>
      <c r="AP5" s="27">
        <v>3610</v>
      </c>
      <c r="AQ5" s="27">
        <v>321</v>
      </c>
      <c r="AR5" s="27">
        <v>263</v>
      </c>
      <c r="AS5" s="27">
        <v>22.5</v>
      </c>
      <c r="AT5" s="27">
        <v>0</v>
      </c>
      <c r="AU5" s="27">
        <v>3</v>
      </c>
      <c r="AV5" s="27">
        <v>80</v>
      </c>
      <c r="AW5" s="27">
        <v>12</v>
      </c>
      <c r="AX5" s="27">
        <v>5</v>
      </c>
      <c r="AY5" s="27">
        <v>0.9</v>
      </c>
      <c r="AZ5" s="27">
        <v>38</v>
      </c>
      <c r="BA5" s="27">
        <v>76.404830821439262</v>
      </c>
      <c r="BB5" s="27">
        <v>51</v>
      </c>
      <c r="BC5" s="27">
        <v>10.199999999999999</v>
      </c>
      <c r="BD5" s="27">
        <v>7.4</v>
      </c>
      <c r="BE5" s="27">
        <v>7.7</v>
      </c>
      <c r="BF5" s="32">
        <v>7.2540922433951938</v>
      </c>
      <c r="BG5" s="32">
        <v>6.1028423515356662</v>
      </c>
      <c r="BH5" s="32">
        <v>5.3825068527286319</v>
      </c>
      <c r="BI5" s="32">
        <v>3.6302748704836234</v>
      </c>
      <c r="BJ5" s="32">
        <v>3.9582107121836376</v>
      </c>
      <c r="BK5" s="32">
        <v>4.8680351906158359</v>
      </c>
      <c r="BL5" s="24">
        <f t="shared" si="6"/>
        <v>53.427738379723436</v>
      </c>
      <c r="BM5" s="24">
        <f t="shared" si="7"/>
        <v>74.957765790637964</v>
      </c>
      <c r="BN5" s="24">
        <f t="shared" si="8"/>
        <v>89.478865272572463</v>
      </c>
      <c r="BO5" s="28">
        <f t="shared" si="9"/>
        <v>124.78384888377035</v>
      </c>
      <c r="BP5" s="24">
        <f t="shared" si="10"/>
        <v>14.521099481934494</v>
      </c>
      <c r="BQ5" s="24">
        <f t="shared" si="11"/>
        <v>15.832842848734551</v>
      </c>
      <c r="BR5" s="24">
        <f t="shared" si="12"/>
        <v>19.472140762463344</v>
      </c>
      <c r="BS5" s="24">
        <f t="shared" si="13"/>
        <v>49.826083093132382</v>
      </c>
      <c r="BT5" s="32">
        <v>2.1838623022584818</v>
      </c>
      <c r="BU5" s="32">
        <v>1.3823734903683003</v>
      </c>
      <c r="BV5" s="32">
        <v>2.0206533611359347</v>
      </c>
      <c r="BW5" s="32">
        <v>1.8609742747673781</v>
      </c>
      <c r="BX5" s="32">
        <v>1.5316524939082004</v>
      </c>
      <c r="BY5" s="32">
        <v>1.3387950844240184</v>
      </c>
      <c r="BZ5" s="24">
        <f t="shared" si="14"/>
        <v>14.264943170507127</v>
      </c>
      <c r="CA5" s="24">
        <f t="shared" si="15"/>
        <v>22.347556615050866</v>
      </c>
      <c r="CB5" s="24">
        <f t="shared" si="16"/>
        <v>29.791453714120379</v>
      </c>
      <c r="CC5" s="24">
        <f t="shared" si="17"/>
        <v>7.4438970990695124</v>
      </c>
      <c r="CD5" s="24">
        <f t="shared" si="18"/>
        <v>6.1266099756328014</v>
      </c>
      <c r="CE5" s="24">
        <f t="shared" si="19"/>
        <v>5.3551803376960736</v>
      </c>
      <c r="CF5" s="24">
        <f t="shared" si="20"/>
        <v>18.925687412398386</v>
      </c>
      <c r="CG5" s="27">
        <v>6.9819819819819822</v>
      </c>
      <c r="CH5" s="27">
        <v>1.4548008427811778</v>
      </c>
      <c r="CI5" s="27">
        <v>26.419071518193228</v>
      </c>
      <c r="CJ5" s="27">
        <v>1.6850581568744409</v>
      </c>
      <c r="CK5" s="27">
        <v>1.82</v>
      </c>
      <c r="CL5" s="27">
        <f t="shared" si="21"/>
        <v>0.24072259383920586</v>
      </c>
      <c r="CM5" s="27">
        <v>16.365643186835239</v>
      </c>
      <c r="CN5" s="27">
        <f t="shared" si="22"/>
        <v>4.0914107967088098</v>
      </c>
      <c r="CO5" s="27">
        <v>8.926254864783953</v>
      </c>
      <c r="CP5" s="27">
        <v>6.4753237661883087</v>
      </c>
      <c r="CQ5" s="28">
        <f t="shared" si="23"/>
        <v>33.74713129905264</v>
      </c>
      <c r="CR5" s="28">
        <f t="shared" si="24"/>
        <v>139.42341737182556</v>
      </c>
      <c r="CS5" s="28">
        <f t="shared" si="25"/>
        <v>140.3863077471824</v>
      </c>
      <c r="CT5" s="28">
        <f t="shared" si="26"/>
        <v>192.45697039315343</v>
      </c>
      <c r="CU5" s="27">
        <f t="shared" si="27"/>
        <v>0.96289037535682342</v>
      </c>
      <c r="CV5" s="27">
        <f t="shared" si="28"/>
        <v>16.365643186835239</v>
      </c>
      <c r="CW5" s="27">
        <f t="shared" si="29"/>
        <v>35.705019459135812</v>
      </c>
      <c r="CX5" s="27">
        <f t="shared" si="30"/>
        <v>53.033553021327876</v>
      </c>
      <c r="CY5" s="29">
        <v>-9999</v>
      </c>
      <c r="CZ5" s="29">
        <v>-9999</v>
      </c>
      <c r="DA5" s="29">
        <v>-9999</v>
      </c>
      <c r="DB5" s="29">
        <v>-9999</v>
      </c>
      <c r="DC5" s="29">
        <v>-9999</v>
      </c>
      <c r="DD5" s="29">
        <v>-9999</v>
      </c>
      <c r="DE5" s="24">
        <v>0</v>
      </c>
      <c r="DF5" s="24">
        <v>0</v>
      </c>
      <c r="DG5" s="24">
        <v>0</v>
      </c>
      <c r="DH5" s="24">
        <v>16.333333333333332</v>
      </c>
      <c r="DI5" s="24">
        <v>28.333333333333332</v>
      </c>
      <c r="DJ5" s="24">
        <v>25.666666666666668</v>
      </c>
      <c r="DK5" s="24">
        <v>38.333333333333336</v>
      </c>
      <c r="DL5" s="24">
        <v>32</v>
      </c>
      <c r="DM5" s="24">
        <v>48.666666666666664</v>
      </c>
      <c r="DN5" s="24">
        <v>48.333333333333336</v>
      </c>
      <c r="DO5" s="24">
        <v>57.666666666666664</v>
      </c>
      <c r="DP5" s="24">
        <v>55</v>
      </c>
      <c r="DQ5" s="24">
        <v>66.333333333333329</v>
      </c>
      <c r="DR5" s="28">
        <f t="shared" si="31"/>
        <v>48.222222222222221</v>
      </c>
      <c r="DS5" s="28">
        <f t="shared" si="31"/>
        <v>45.111111111111114</v>
      </c>
      <c r="DT5" s="24">
        <v>66.666666666666671</v>
      </c>
      <c r="DU5" s="24">
        <v>73.333333333333329</v>
      </c>
      <c r="DV5" s="24">
        <v>67.333333333333329</v>
      </c>
      <c r="DW5" s="24">
        <v>71.333333333333329</v>
      </c>
      <c r="DX5" s="24">
        <v>64</v>
      </c>
      <c r="DY5" s="24">
        <v>76.666666666666671</v>
      </c>
      <c r="DZ5" s="28">
        <v>67.333333333333329</v>
      </c>
      <c r="EA5" s="28">
        <v>73.666666666666671</v>
      </c>
      <c r="EB5" s="24">
        <v>178</v>
      </c>
      <c r="EC5" s="24">
        <v>189</v>
      </c>
      <c r="ED5" s="24">
        <v>199</v>
      </c>
      <c r="EE5" s="24">
        <v>199</v>
      </c>
      <c r="EF5" s="24">
        <v>201</v>
      </c>
      <c r="EG5" s="24">
        <v>203</v>
      </c>
      <c r="EH5" s="33">
        <v>-9999</v>
      </c>
      <c r="EI5" s="33">
        <v>-9999</v>
      </c>
      <c r="EJ5" s="33">
        <v>-9999</v>
      </c>
      <c r="EK5" s="33">
        <v>-9999</v>
      </c>
      <c r="EL5" s="33">
        <v>-9999</v>
      </c>
      <c r="EM5" s="33">
        <v>-9999</v>
      </c>
      <c r="EN5" s="33">
        <v>-9999</v>
      </c>
      <c r="EO5" s="33">
        <v>-9999</v>
      </c>
      <c r="EP5" s="33">
        <v>-9999</v>
      </c>
      <c r="EQ5" s="29">
        <v>-9999</v>
      </c>
      <c r="ER5" s="29">
        <v>-9999</v>
      </c>
      <c r="ES5" s="29">
        <v>-9999</v>
      </c>
      <c r="ET5" s="29">
        <v>-9999</v>
      </c>
      <c r="EU5" s="29">
        <v>-9999</v>
      </c>
      <c r="EV5" s="29">
        <v>-9999</v>
      </c>
      <c r="EW5" s="33">
        <v>-9999</v>
      </c>
      <c r="EX5" s="33">
        <v>-9999</v>
      </c>
      <c r="EY5" s="29">
        <v>-9999</v>
      </c>
      <c r="EZ5" s="29">
        <v>-9999</v>
      </c>
      <c r="FA5" s="29">
        <v>-9999</v>
      </c>
      <c r="FB5" s="29">
        <v>-9999</v>
      </c>
      <c r="FC5" s="29">
        <v>-9999</v>
      </c>
      <c r="FD5" s="29">
        <v>-9999</v>
      </c>
      <c r="FE5" s="29">
        <v>-9999</v>
      </c>
      <c r="FF5" s="29">
        <v>-9999</v>
      </c>
      <c r="FG5" s="29">
        <v>-9999</v>
      </c>
      <c r="FH5" s="29">
        <v>-9999</v>
      </c>
      <c r="FI5" s="27">
        <v>142.07</v>
      </c>
      <c r="FJ5" s="27">
        <v>8</v>
      </c>
      <c r="FK5" s="27">
        <v>119.25</v>
      </c>
      <c r="FL5" s="27">
        <v>279.27999999999997</v>
      </c>
      <c r="FM5" s="27">
        <v>102</v>
      </c>
      <c r="FN5" s="27">
        <v>98.61</v>
      </c>
      <c r="FO5" s="27">
        <v>248.25999999999996</v>
      </c>
      <c r="FP5" s="24">
        <v>132.16</v>
      </c>
      <c r="FQ5" s="27">
        <v>111.28000000000002</v>
      </c>
      <c r="FR5" s="24">
        <v>138.53</v>
      </c>
      <c r="FS5" s="27">
        <v>115.39</v>
      </c>
      <c r="FT5" s="24">
        <f t="shared" si="32"/>
        <v>1090.980392156863</v>
      </c>
      <c r="FU5" s="24">
        <f t="shared" si="33"/>
        <v>974.08963585434185</v>
      </c>
      <c r="FV5" s="24">
        <f t="shared" si="34"/>
        <v>1392.8431372549019</v>
      </c>
      <c r="FW5" s="24">
        <f t="shared" si="35"/>
        <v>2738.039215686274</v>
      </c>
      <c r="FX5" s="24">
        <f t="shared" si="36"/>
        <v>966.76470588235293</v>
      </c>
      <c r="FY5" s="24">
        <f t="shared" si="37"/>
        <v>2433.9215686274506</v>
      </c>
      <c r="FZ5" s="24">
        <f t="shared" si="38"/>
        <v>7531.568627450979</v>
      </c>
      <c r="GA5" s="24">
        <f t="shared" si="39"/>
        <v>1295.686274509804</v>
      </c>
      <c r="GB5" s="24">
        <v>132.06</v>
      </c>
      <c r="GC5" s="24">
        <v>0</v>
      </c>
      <c r="GD5" s="24">
        <f t="shared" si="40"/>
        <v>9.9999999999994316E-2</v>
      </c>
      <c r="GE5" s="27">
        <v>2.25</v>
      </c>
      <c r="GF5" s="27">
        <f t="shared" si="41"/>
        <v>31.338970588235291</v>
      </c>
      <c r="GG5" s="27">
        <v>0.60099999999999998</v>
      </c>
      <c r="GH5" s="27">
        <f t="shared" si="42"/>
        <v>16.455615686274506</v>
      </c>
      <c r="GI5" s="27">
        <v>0.89600000000000002</v>
      </c>
      <c r="GJ5" s="27">
        <f t="shared" si="43"/>
        <v>8.6622117647058836</v>
      </c>
      <c r="GK5" s="27">
        <v>3.22</v>
      </c>
      <c r="GL5" s="27">
        <v>3.4129999999999998</v>
      </c>
      <c r="GM5" s="27">
        <f t="shared" si="44"/>
        <v>0.94345150893641971</v>
      </c>
      <c r="GN5" s="29">
        <v>-9999</v>
      </c>
      <c r="GO5" s="27">
        <f t="shared" si="45"/>
        <v>41.72109803921569</v>
      </c>
      <c r="GP5" s="24">
        <f t="shared" si="46"/>
        <v>98.177896078431374</v>
      </c>
      <c r="GQ5" s="24">
        <f t="shared" si="47"/>
        <v>87.658835784313723</v>
      </c>
      <c r="GR5" s="29">
        <v>-9999</v>
      </c>
      <c r="GS5" s="27">
        <v>18.600000000000001</v>
      </c>
      <c r="GT5" s="24">
        <v>5.14</v>
      </c>
      <c r="GU5" s="24">
        <f t="shared" si="48"/>
        <v>4.63</v>
      </c>
      <c r="GV5" s="27">
        <f t="shared" si="49"/>
        <v>3582.3631583803785</v>
      </c>
      <c r="GW5" s="27">
        <v>1.68</v>
      </c>
      <c r="GX5" s="27">
        <f t="shared" si="50"/>
        <v>0.36285097192224619</v>
      </c>
      <c r="GY5" s="27">
        <f t="shared" si="51"/>
        <v>1299.8639537967679</v>
      </c>
      <c r="GZ5" s="29">
        <v>-9999</v>
      </c>
      <c r="HA5" s="29">
        <v>-9999</v>
      </c>
      <c r="HB5" s="27">
        <v>3797.9</v>
      </c>
      <c r="HC5" s="27">
        <f t="shared" si="52"/>
        <v>1378.0717062634988</v>
      </c>
      <c r="HD5" s="27">
        <f t="shared" si="53"/>
        <v>1426.3042159827212</v>
      </c>
      <c r="HE5" s="29">
        <v>-9999</v>
      </c>
      <c r="HF5" s="30">
        <v>2.39</v>
      </c>
      <c r="HG5" s="30">
        <f t="shared" si="55"/>
        <v>2.33</v>
      </c>
      <c r="HH5" s="30">
        <v>2571</v>
      </c>
      <c r="HI5" s="30">
        <f t="shared" si="56"/>
        <v>0.453307392996109</v>
      </c>
      <c r="HJ5" s="27">
        <f t="shared" si="57"/>
        <v>1849.2112199846879</v>
      </c>
      <c r="HK5" s="27">
        <f t="shared" si="58"/>
        <v>1989.2560864354109</v>
      </c>
      <c r="HL5" s="27">
        <v>3.46</v>
      </c>
      <c r="HM5" s="30">
        <f t="shared" si="59"/>
        <v>63.982708211470197</v>
      </c>
      <c r="HN5" s="30">
        <f t="shared" si="60"/>
        <v>71.660633196846632</v>
      </c>
      <c r="HO5" s="30">
        <f t="shared" si="61"/>
        <v>0.72990597740655483</v>
      </c>
      <c r="HP5" s="27">
        <v>2.8</v>
      </c>
      <c r="HQ5" s="27">
        <v>0.56838064516129005</v>
      </c>
      <c r="HR5" s="27">
        <v>0.49821290322580603</v>
      </c>
      <c r="HS5" s="27">
        <v>0.45944193548387102</v>
      </c>
      <c r="HT5" s="27">
        <v>0.38686774193548401</v>
      </c>
      <c r="HU5" s="27">
        <v>0.26943870967741901</v>
      </c>
      <c r="HV5" s="27">
        <v>0.29821612903225803</v>
      </c>
      <c r="HW5" s="27">
        <v>0.18980350367741899</v>
      </c>
      <c r="HX5" s="27">
        <v>0.105664966580645</v>
      </c>
      <c r="HY5" s="27">
        <v>0.12584770680645199</v>
      </c>
      <c r="HZ5" s="27">
        <v>4.0422966580645203E-2</v>
      </c>
      <c r="IA5" s="27">
        <v>6.5531576548387094E-2</v>
      </c>
      <c r="IB5" s="27">
        <v>0.356660154419355</v>
      </c>
      <c r="IC5" s="27">
        <v>0.31144460658064499</v>
      </c>
      <c r="ID5" s="27">
        <v>0.17900489187096799</v>
      </c>
      <c r="IE5" s="27">
        <v>0.46899595841935499</v>
      </c>
      <c r="IF5" s="27">
        <v>0.62117929467741895</v>
      </c>
      <c r="IG5" s="27">
        <v>0.343791383903226</v>
      </c>
      <c r="IH5" s="27">
        <v>0.64403226532258095</v>
      </c>
      <c r="II5" s="27">
        <v>0.38369757709677399</v>
      </c>
      <c r="IJ5" s="27">
        <f t="shared" si="62"/>
        <v>1.8098011481820717</v>
      </c>
      <c r="IK5" s="27">
        <f t="shared" si="63"/>
        <v>0.1408388692487994</v>
      </c>
      <c r="IL5" s="27">
        <v>104.306666666667</v>
      </c>
      <c r="IM5" s="27">
        <v>25.745999999999999</v>
      </c>
      <c r="IN5" s="27">
        <v>28.5393333333333</v>
      </c>
      <c r="IO5" s="27">
        <v>28.962666666666699</v>
      </c>
      <c r="IP5" s="27">
        <v>95.72</v>
      </c>
      <c r="IQ5" s="27">
        <v>-1.1006</v>
      </c>
      <c r="IR5" s="27">
        <v>-1.1260967741935499</v>
      </c>
      <c r="IS5" s="30">
        <v>104</v>
      </c>
      <c r="IT5" s="30">
        <v>118.5</v>
      </c>
      <c r="IU5" s="30">
        <f t="shared" si="64"/>
        <v>-0.30666666666699882</v>
      </c>
      <c r="IV5" s="27">
        <v>0.59513428571428595</v>
      </c>
      <c r="IW5" s="27">
        <v>0.50021142857142897</v>
      </c>
      <c r="IX5" s="27">
        <v>0.45837714285714298</v>
      </c>
      <c r="IY5" s="27">
        <v>0.38369142857142902</v>
      </c>
      <c r="IZ5" s="27">
        <v>0.267962857142857</v>
      </c>
      <c r="JA5" s="27">
        <v>0.30175428571428597</v>
      </c>
      <c r="JB5" s="27">
        <v>0.21593115909999999</v>
      </c>
      <c r="JC5" s="27">
        <v>0.129771176017143</v>
      </c>
      <c r="JD5" s="27">
        <v>0.13176860728857101</v>
      </c>
      <c r="JE5" s="27">
        <v>4.3617396942857101E-2</v>
      </c>
      <c r="JF5" s="27">
        <v>8.6663450868571398E-2</v>
      </c>
      <c r="JG5" s="27">
        <v>0.37894292321428602</v>
      </c>
      <c r="JH5" s="27">
        <v>0.32701494579428603</v>
      </c>
      <c r="JI5" s="27">
        <v>0.17749942110285699</v>
      </c>
      <c r="JJ5" s="27">
        <v>0.55208333413142896</v>
      </c>
      <c r="JK5" s="27">
        <v>0.67300694653428605</v>
      </c>
      <c r="JL5" s="27">
        <v>0.40084549158857102</v>
      </c>
      <c r="JM5" s="27">
        <v>0.69854421610571404</v>
      </c>
      <c r="JN5" s="27">
        <v>0.44819350872285701</v>
      </c>
      <c r="JO5" s="27">
        <f t="shared" si="65"/>
        <v>2.2690206255975771</v>
      </c>
      <c r="JP5" s="27">
        <f t="shared" si="66"/>
        <v>0.18976547060100257</v>
      </c>
      <c r="JQ5" s="27">
        <v>29.804117647058799</v>
      </c>
      <c r="JR5" s="27">
        <v>36.758823529411799</v>
      </c>
      <c r="JS5" s="27">
        <v>37.083529411764701</v>
      </c>
      <c r="JT5" s="27">
        <v>-148.98599999999999</v>
      </c>
      <c r="JU5" s="27">
        <v>-1.2821764705882399</v>
      </c>
      <c r="JV5" s="27">
        <v>-2.4220000000000002</v>
      </c>
      <c r="JW5" s="30">
        <v>105.5</v>
      </c>
      <c r="JX5" s="30">
        <v>119</v>
      </c>
      <c r="JY5" s="27">
        <v>0.451224137931035</v>
      </c>
      <c r="JZ5" s="27">
        <v>0.38732413793103398</v>
      </c>
      <c r="KA5" s="27">
        <v>0.32549310344827598</v>
      </c>
      <c r="KB5" s="27">
        <v>0.262679310344828</v>
      </c>
      <c r="KC5" s="27">
        <v>0.19822068965517201</v>
      </c>
      <c r="KD5" s="27">
        <v>0.208610344827586</v>
      </c>
      <c r="KE5" s="27">
        <v>0.26382317605172401</v>
      </c>
      <c r="KF5" s="27">
        <v>0.16174802428620699</v>
      </c>
      <c r="KG5" s="27">
        <v>0.19184766495862099</v>
      </c>
      <c r="KH5" s="27">
        <v>8.6920734255172397E-2</v>
      </c>
      <c r="KI5" s="27">
        <v>7.5973403955172394E-2</v>
      </c>
      <c r="KJ5" s="27">
        <v>0.38919209786896503</v>
      </c>
      <c r="KK5" s="27">
        <v>0.36731549352068998</v>
      </c>
      <c r="KL5" s="27">
        <v>0.13975619054482799</v>
      </c>
      <c r="KM5" s="27">
        <v>0.72060006700689705</v>
      </c>
      <c r="KN5" s="27">
        <v>0.47588002770344801</v>
      </c>
      <c r="KO5" s="27">
        <v>0.2852841425</v>
      </c>
      <c r="KP5" s="27">
        <v>0.51200686306896503</v>
      </c>
      <c r="KQ5" s="27">
        <v>0.33507271006206901</v>
      </c>
      <c r="KR5" s="27">
        <f t="shared" si="67"/>
        <v>1.0334616028108012</v>
      </c>
      <c r="KS5" s="27">
        <f t="shared" si="68"/>
        <v>0.16497809907054872</v>
      </c>
      <c r="KT5" s="27">
        <v>98.764285714285705</v>
      </c>
      <c r="KU5" s="27">
        <v>38.846428571428604</v>
      </c>
      <c r="KV5" s="27">
        <v>54.608571428571402</v>
      </c>
      <c r="KW5" s="27">
        <v>56.125714285714302</v>
      </c>
      <c r="KX5" s="27">
        <v>77.622142857142904</v>
      </c>
      <c r="KY5" s="27">
        <v>-1.30171428571429</v>
      </c>
      <c r="KZ5" s="27">
        <v>-2.34271428571429</v>
      </c>
      <c r="LA5" s="30">
        <v>109.5</v>
      </c>
      <c r="LB5" s="30">
        <v>122</v>
      </c>
      <c r="LC5" s="30">
        <f t="shared" si="69"/>
        <v>10.735714285714295</v>
      </c>
      <c r="LD5" s="27">
        <v>0.50974791666666697</v>
      </c>
      <c r="LE5" s="27">
        <v>0.333141666666667</v>
      </c>
      <c r="LF5" s="27">
        <v>0.31077500000000002</v>
      </c>
      <c r="LG5" s="27">
        <v>0.24135000000000001</v>
      </c>
      <c r="LH5" s="27">
        <v>0.17671875000000001</v>
      </c>
      <c r="LI5" s="27">
        <v>0.212102083333333</v>
      </c>
      <c r="LJ5" s="27">
        <v>0.35571668924374999</v>
      </c>
      <c r="LK5" s="27">
        <v>0.24134565099166699</v>
      </c>
      <c r="LL5" s="27">
        <v>0.15950948581874999</v>
      </c>
      <c r="LM5" s="27">
        <v>3.4955992691666701E-2</v>
      </c>
      <c r="LN5" s="27">
        <v>0.20856451989374999</v>
      </c>
      <c r="LO5" s="27">
        <v>0.483600832947916</v>
      </c>
      <c r="LP5" s="27">
        <v>0.41091556879166702</v>
      </c>
      <c r="LQ5" s="27">
        <v>0.154272515654167</v>
      </c>
      <c r="LR5" s="27">
        <v>1.1175166326541699</v>
      </c>
      <c r="LS5" s="27">
        <v>0.88933602686041702</v>
      </c>
      <c r="LT5" s="27">
        <v>0.58911848142500001</v>
      </c>
      <c r="LU5" s="27">
        <v>0.909322951735417</v>
      </c>
      <c r="LV5" s="27">
        <v>0.66005935777500002</v>
      </c>
      <c r="LW5" s="27">
        <f t="shared" si="70"/>
        <v>7.8959575260803652</v>
      </c>
      <c r="LX5" s="27">
        <f t="shared" si="71"/>
        <v>0.53012357105335495</v>
      </c>
      <c r="LY5" s="27">
        <v>114.79062500000001</v>
      </c>
      <c r="LZ5" s="27">
        <v>37.83625</v>
      </c>
      <c r="MA5" s="27">
        <v>53.871875000000003</v>
      </c>
      <c r="MB5" s="27">
        <v>53.182499999999997</v>
      </c>
      <c r="MC5" s="27">
        <v>32.998375000000003</v>
      </c>
      <c r="MD5" s="27">
        <v>-1.6952812500000001</v>
      </c>
      <c r="ME5" s="27">
        <v>-1.71571875</v>
      </c>
      <c r="MF5" s="30">
        <v>118.5</v>
      </c>
      <c r="MG5" s="30">
        <v>131</v>
      </c>
      <c r="MH5" s="30">
        <f t="shared" si="72"/>
        <v>3.7093749999999943</v>
      </c>
      <c r="MI5" s="27">
        <v>0.49749729729729703</v>
      </c>
      <c r="MJ5" s="27">
        <v>0.29762162162162198</v>
      </c>
      <c r="MK5" s="27">
        <v>0.21872972972973001</v>
      </c>
      <c r="ML5" s="27">
        <v>0.179240540540541</v>
      </c>
      <c r="MM5" s="27">
        <v>0.134602702702703</v>
      </c>
      <c r="MN5" s="27">
        <v>0.16552702702702701</v>
      </c>
      <c r="MO5" s="27">
        <v>0.46805877260270301</v>
      </c>
      <c r="MP5" s="27">
        <v>0.387976916345946</v>
      </c>
      <c r="MQ5" s="27">
        <v>0.24719038833783799</v>
      </c>
      <c r="MR5" s="27">
        <v>0.152801645945946</v>
      </c>
      <c r="MS5" s="27">
        <v>0.25065137184054098</v>
      </c>
      <c r="MT5" s="27">
        <v>0.57228230932162205</v>
      </c>
      <c r="MU5" s="27">
        <v>0.49883211537567601</v>
      </c>
      <c r="MV5" s="27">
        <v>0.142189714354054</v>
      </c>
      <c r="MW5" s="27">
        <v>1.78785084071081</v>
      </c>
      <c r="MX5" s="27">
        <v>0.65250982690540504</v>
      </c>
      <c r="MY5" s="27">
        <v>0.53808069879459497</v>
      </c>
      <c r="MZ5" s="27">
        <v>0.72195968349459505</v>
      </c>
      <c r="NA5" s="27">
        <v>0.63051407726486497</v>
      </c>
      <c r="NB5" s="27">
        <f t="shared" si="73"/>
        <v>2.5335388831791605</v>
      </c>
      <c r="NC5" s="27">
        <f t="shared" si="74"/>
        <v>0.67157646204140642</v>
      </c>
      <c r="ND5" s="27">
        <v>115.9</v>
      </c>
      <c r="NE5" s="27">
        <v>41.065384615384602</v>
      </c>
      <c r="NF5" s="27">
        <v>39.610769230769201</v>
      </c>
      <c r="NG5" s="27">
        <v>-78.002461538461503</v>
      </c>
      <c r="NH5" s="27">
        <v>-2.3507692307692301</v>
      </c>
      <c r="NI5" s="27">
        <v>-1.2934594594594599</v>
      </c>
      <c r="NJ5" s="28">
        <v>131</v>
      </c>
      <c r="NK5" s="28">
        <v>148.5</v>
      </c>
      <c r="NL5" s="30">
        <f t="shared" si="75"/>
        <v>15.099999999999994</v>
      </c>
      <c r="NM5" s="27">
        <v>0.473722857142857</v>
      </c>
      <c r="NN5" s="27">
        <v>0.28001714285714302</v>
      </c>
      <c r="NO5" s="27">
        <v>0.17851142857142899</v>
      </c>
      <c r="NP5" s="27">
        <v>0.14355999999999999</v>
      </c>
      <c r="NQ5" s="27">
        <v>0.122202857142857</v>
      </c>
      <c r="NR5" s="27">
        <v>0.13947999999999999</v>
      </c>
      <c r="NS5" s="27">
        <v>0.53118922150857095</v>
      </c>
      <c r="NT5" s="27">
        <v>0.44907298094857101</v>
      </c>
      <c r="NU5" s="27">
        <v>0.32101024414857099</v>
      </c>
      <c r="NV5" s="27">
        <v>0.22083095177428599</v>
      </c>
      <c r="NW5" s="27">
        <v>0.25491218414857097</v>
      </c>
      <c r="NX5" s="27">
        <v>0.58698045757142903</v>
      </c>
      <c r="NY5" s="27">
        <v>0.54196632545714296</v>
      </c>
      <c r="NZ5" s="27">
        <v>8.0420580680000006E-2</v>
      </c>
      <c r="OA5" s="27">
        <v>2.3155191100142898</v>
      </c>
      <c r="OB5" s="27">
        <v>0.57123499065428596</v>
      </c>
      <c r="OC5" s="27">
        <v>0.47985418053428602</v>
      </c>
      <c r="OD5" s="27">
        <v>0.65823222683142901</v>
      </c>
      <c r="OE5" s="27">
        <v>0.58507524361714303</v>
      </c>
      <c r="OF5" s="27">
        <f t="shared" si="76"/>
        <v>1.9083232471078353</v>
      </c>
      <c r="OG5" s="27">
        <f t="shared" si="77"/>
        <v>0.69176376956512708</v>
      </c>
      <c r="OH5" s="27">
        <v>111.1</v>
      </c>
      <c r="OI5" s="27">
        <v>36.253714285714302</v>
      </c>
      <c r="OJ5" s="27">
        <v>36.1228571428572</v>
      </c>
      <c r="OK5" s="27">
        <v>37.283714285714296</v>
      </c>
      <c r="OL5" s="28">
        <v>147</v>
      </c>
      <c r="OM5" s="28">
        <v>162</v>
      </c>
      <c r="ON5" s="30">
        <f t="shared" si="78"/>
        <v>35.900000000000006</v>
      </c>
      <c r="OO5" s="27">
        <v>0.50888181818181799</v>
      </c>
      <c r="OP5" s="27">
        <v>0.27201515151515199</v>
      </c>
      <c r="OQ5" s="27">
        <v>0.13494848484848501</v>
      </c>
      <c r="OR5" s="27">
        <v>0.124912121212121</v>
      </c>
      <c r="OS5" s="27">
        <v>0.107548484848485</v>
      </c>
      <c r="OT5" s="27">
        <v>0.12920606060606099</v>
      </c>
      <c r="OU5" s="27">
        <v>0.60303902288484901</v>
      </c>
      <c r="OV5" s="27">
        <v>0.57801490130909094</v>
      </c>
      <c r="OW5" s="27">
        <v>0.36843869493939402</v>
      </c>
      <c r="OX5" s="27">
        <v>0.335017598851515</v>
      </c>
      <c r="OY5" s="27">
        <v>0.30251385444545498</v>
      </c>
      <c r="OZ5" s="27">
        <v>0.64913115640302999</v>
      </c>
      <c r="PA5" s="27">
        <v>0.59274175213333302</v>
      </c>
      <c r="PB5" s="27">
        <v>7.5328884890909095E-2</v>
      </c>
      <c r="PC5" s="27">
        <v>3.07968914202424</v>
      </c>
      <c r="PD5" s="27">
        <v>0.52611112191515197</v>
      </c>
      <c r="PE5" s="27">
        <v>0.50253940293333299</v>
      </c>
      <c r="PF5" s="27">
        <v>0.63596851637575802</v>
      </c>
      <c r="PG5" s="27">
        <v>0.61789792100302998</v>
      </c>
      <c r="PH5" s="27">
        <f t="shared" si="79"/>
        <v>1.7281128404669173</v>
      </c>
      <c r="PI5" s="27">
        <f t="shared" si="80"/>
        <v>0.87078482704840021</v>
      </c>
      <c r="PJ5" s="27">
        <v>117.31</v>
      </c>
      <c r="PK5" s="27">
        <v>38.372999999999998</v>
      </c>
      <c r="PL5" s="27">
        <v>38.033000000000001</v>
      </c>
      <c r="PM5" s="27">
        <v>36.655000000000001</v>
      </c>
      <c r="PN5" s="27">
        <v>-38.099181818181798</v>
      </c>
      <c r="PO5" s="27">
        <v>-0.79918181818181799</v>
      </c>
      <c r="PP5" s="27">
        <v>-1.0244848484848501</v>
      </c>
      <c r="PQ5" s="27">
        <v>113.58</v>
      </c>
      <c r="PR5" s="30">
        <v>159</v>
      </c>
      <c r="PS5" s="30">
        <v>171</v>
      </c>
      <c r="PT5" s="30">
        <f t="shared" si="81"/>
        <v>41.69</v>
      </c>
      <c r="PU5" s="30">
        <f t="shared" si="82"/>
        <v>45.42</v>
      </c>
      <c r="PV5" s="27">
        <v>0.49354878048780498</v>
      </c>
      <c r="PW5" s="27">
        <v>0.24192926829268299</v>
      </c>
      <c r="PX5" s="27">
        <v>0.107887804878049</v>
      </c>
      <c r="PY5" s="27">
        <v>0.10559756097561</v>
      </c>
      <c r="PZ5" s="27">
        <v>8.5819512195121905E-2</v>
      </c>
      <c r="QA5" s="27">
        <v>0.11461951219512199</v>
      </c>
      <c r="QB5" s="27">
        <v>0.64581531756585397</v>
      </c>
      <c r="QC5" s="27">
        <v>0.63918194572682896</v>
      </c>
      <c r="QD5" s="27">
        <v>0.39034397301951201</v>
      </c>
      <c r="QE5" s="27">
        <v>0.38106596550487798</v>
      </c>
      <c r="QF5" s="27">
        <v>0.34197364504634198</v>
      </c>
      <c r="QG5" s="27">
        <v>0.70282737060731704</v>
      </c>
      <c r="QH5" s="27">
        <v>0.62200479015365895</v>
      </c>
      <c r="QI5" s="27">
        <v>0.104137707741463</v>
      </c>
      <c r="QJ5" s="27">
        <v>3.67686500102683</v>
      </c>
      <c r="QK5" s="27">
        <v>0.53706562904877997</v>
      </c>
      <c r="QL5" s="27">
        <v>0.52980971396097598</v>
      </c>
      <c r="QM5" s="27">
        <v>0.65458997002195096</v>
      </c>
      <c r="QN5" s="27">
        <v>0.64926385554390198</v>
      </c>
      <c r="QO5" s="27">
        <f t="shared" si="83"/>
        <v>1.8771767017850345</v>
      </c>
      <c r="QP5" s="27">
        <f t="shared" si="84"/>
        <v>1.0400540371606293</v>
      </c>
      <c r="QQ5" s="27">
        <v>125.62</v>
      </c>
      <c r="QR5" s="27">
        <v>31.633500000000002</v>
      </c>
      <c r="QS5" s="27">
        <v>30.821999999999999</v>
      </c>
      <c r="QT5" s="27">
        <v>31.076000000000001</v>
      </c>
      <c r="QU5" s="27">
        <f t="shared" si="85"/>
        <v>-0.55750000000000099</v>
      </c>
      <c r="QV5" s="27">
        <v>-43.586536585365899</v>
      </c>
      <c r="QW5" s="27">
        <v>-1.33946341463415</v>
      </c>
      <c r="QX5" s="27">
        <v>-1.6814878048780499</v>
      </c>
      <c r="QY5" s="27">
        <v>119.535</v>
      </c>
      <c r="QZ5" s="30">
        <v>164.5</v>
      </c>
      <c r="RA5" s="30">
        <v>180</v>
      </c>
      <c r="RB5" s="30">
        <f t="shared" si="86"/>
        <v>38.879999999999995</v>
      </c>
      <c r="RC5" s="30">
        <f t="shared" si="87"/>
        <v>44.965000000000003</v>
      </c>
      <c r="RD5" s="27">
        <v>0.45551951219512199</v>
      </c>
      <c r="RE5" s="27">
        <v>0.24060000000000001</v>
      </c>
      <c r="RF5" s="27">
        <v>0.12696341463414601</v>
      </c>
      <c r="RG5" s="27">
        <v>0.113046341463415</v>
      </c>
      <c r="RH5" s="27">
        <v>9.7360975609756095E-2</v>
      </c>
      <c r="RI5" s="27">
        <v>0.119056097560976</v>
      </c>
      <c r="RJ5" s="27">
        <v>0.59925506662926797</v>
      </c>
      <c r="RK5" s="27">
        <v>0.56062984287317097</v>
      </c>
      <c r="RL5" s="27">
        <v>0.35869731224877999</v>
      </c>
      <c r="RM5" s="27">
        <v>0.30729906480487801</v>
      </c>
      <c r="RN5" s="27">
        <v>0.30760732987317102</v>
      </c>
      <c r="RO5" s="27">
        <v>0.64537760501463404</v>
      </c>
      <c r="RP5" s="27">
        <v>0.58284357230487804</v>
      </c>
      <c r="RQ5" s="27">
        <v>7.5161752456097602E-2</v>
      </c>
      <c r="RR5" s="27">
        <v>3.0368794298780499</v>
      </c>
      <c r="RS5" s="27">
        <v>0.55193564928048799</v>
      </c>
      <c r="RT5" s="27">
        <v>0.51415286950000005</v>
      </c>
      <c r="RU5" s="27">
        <v>0.657292954858537</v>
      </c>
      <c r="RV5" s="27">
        <v>0.62833575784390205</v>
      </c>
      <c r="RW5" s="27">
        <f t="shared" si="88"/>
        <v>1.8912880169989859</v>
      </c>
      <c r="RX5" s="27">
        <f t="shared" si="89"/>
        <v>0.89326480546600995</v>
      </c>
      <c r="RY5" s="27">
        <v>120.772413793103</v>
      </c>
      <c r="RZ5" s="27">
        <v>35.078275862068999</v>
      </c>
      <c r="SA5" s="27">
        <v>37.2158620689655</v>
      </c>
      <c r="SB5" s="27">
        <v>37.885517241379297</v>
      </c>
      <c r="SC5" s="27">
        <v>126.34444444444399</v>
      </c>
      <c r="SD5" s="27">
        <v>168.5</v>
      </c>
      <c r="SE5" s="27">
        <v>183</v>
      </c>
      <c r="SF5" s="30">
        <f t="shared" si="90"/>
        <v>47.727586206897001</v>
      </c>
      <c r="SG5" s="30">
        <f t="shared" si="91"/>
        <v>42.155555555556006</v>
      </c>
      <c r="SH5" s="27">
        <v>0.42530731707317099</v>
      </c>
      <c r="SI5" s="27">
        <v>0.21390000000000001</v>
      </c>
      <c r="SJ5" s="27">
        <v>0.10396097560975601</v>
      </c>
      <c r="SK5" s="27">
        <v>9.8553658536585403E-2</v>
      </c>
      <c r="SL5" s="27">
        <v>8.3478048780487799E-2</v>
      </c>
      <c r="SM5" s="27">
        <v>0.10745365853658501</v>
      </c>
      <c r="SN5" s="27">
        <v>0.62230621735609803</v>
      </c>
      <c r="SO5" s="27">
        <v>0.60534352258536595</v>
      </c>
      <c r="SP5" s="27">
        <v>0.36696153660000003</v>
      </c>
      <c r="SQ5" s="27">
        <v>0.34324602540243898</v>
      </c>
      <c r="SR5" s="27">
        <v>0.33111398345122001</v>
      </c>
      <c r="SS5" s="27">
        <v>0.67083119928048796</v>
      </c>
      <c r="ST5" s="27">
        <v>0.59568588225365904</v>
      </c>
      <c r="SU5" s="27">
        <v>8.3797824473170801E-2</v>
      </c>
      <c r="SV5" s="27">
        <v>3.3201180586951198</v>
      </c>
      <c r="SW5" s="27">
        <v>0.54931745282195099</v>
      </c>
      <c r="SX5" s="27">
        <v>0.53265486230487802</v>
      </c>
      <c r="SY5" s="27">
        <v>0.66080075242195102</v>
      </c>
      <c r="SZ5" s="27">
        <v>0.64841605340243902</v>
      </c>
      <c r="TA5" s="27">
        <f t="shared" si="92"/>
        <v>1.9229506378258463</v>
      </c>
      <c r="TB5" s="27">
        <f t="shared" si="93"/>
        <v>0.98834650338088337</v>
      </c>
      <c r="TC5" s="27">
        <v>0.468127906976744</v>
      </c>
      <c r="TD5" s="27">
        <v>0.216841860465116</v>
      </c>
      <c r="TE5" s="27">
        <v>9.3546511627907003E-2</v>
      </c>
      <c r="TF5" s="27">
        <v>9.1753488372093003E-2</v>
      </c>
      <c r="TG5" s="27">
        <v>8.3183720930232602E-2</v>
      </c>
      <c r="TH5" s="27">
        <v>0.103123255813953</v>
      </c>
      <c r="TI5" s="27">
        <v>0.67095966508372096</v>
      </c>
      <c r="TJ5" s="27">
        <v>0.665250360953488</v>
      </c>
      <c r="TK5" s="27">
        <v>0.40399140233023301</v>
      </c>
      <c r="TL5" s="27">
        <v>0.395356514574419</v>
      </c>
      <c r="TM5" s="27">
        <v>0.3668463998</v>
      </c>
      <c r="TN5" s="27">
        <v>0.69723315196976698</v>
      </c>
      <c r="TO5" s="27">
        <v>0.63779034048139505</v>
      </c>
      <c r="TP5" s="27">
        <v>4.9493282239534898E-2</v>
      </c>
      <c r="TQ5" s="27">
        <v>4.1194981554418604</v>
      </c>
      <c r="TR5" s="27">
        <v>0.55274919318604598</v>
      </c>
      <c r="TS5" s="27">
        <v>0.54719294205581404</v>
      </c>
      <c r="TT5" s="27">
        <v>0.67247304427441901</v>
      </c>
      <c r="TU5" s="27">
        <v>0.66847053198837203</v>
      </c>
      <c r="TV5" s="27">
        <f t="shared" si="94"/>
        <v>2.0380821246015488</v>
      </c>
      <c r="TW5" s="27">
        <f t="shared" si="95"/>
        <v>1.1588447266253423</v>
      </c>
      <c r="TX5" s="27">
        <v>137.87674418604701</v>
      </c>
      <c r="TY5" s="27">
        <v>32.051860465116299</v>
      </c>
      <c r="TZ5" s="27">
        <v>27.5639534883721</v>
      </c>
      <c r="UA5" s="27">
        <v>27.966279069767399</v>
      </c>
      <c r="UB5" s="27">
        <v>-154.57316279069801</v>
      </c>
      <c r="UC5" s="27">
        <v>-2.6996511627906998</v>
      </c>
      <c r="UD5" s="27">
        <v>-2.7170232558139502</v>
      </c>
      <c r="UE5" s="27">
        <v>132.81395348837199</v>
      </c>
      <c r="UF5" s="27">
        <v>185</v>
      </c>
      <c r="UG5" s="30">
        <f t="shared" si="96"/>
        <v>47.123255813952994</v>
      </c>
      <c r="UH5" s="30">
        <f t="shared" si="97"/>
        <v>52.186046511628007</v>
      </c>
      <c r="UI5" s="27">
        <v>0.41970465116279099</v>
      </c>
      <c r="UJ5" s="27">
        <v>0.19182325581395299</v>
      </c>
      <c r="UK5" s="27">
        <v>7.7583720930232594E-2</v>
      </c>
      <c r="UL5" s="27">
        <v>8.0023255813953503E-2</v>
      </c>
      <c r="UM5" s="27">
        <v>6.5965116279069799E-2</v>
      </c>
      <c r="UN5" s="27">
        <v>9.0411627906976794E-2</v>
      </c>
      <c r="UO5" s="27">
        <v>0.67894180639767399</v>
      </c>
      <c r="UP5" s="27">
        <v>0.68707587856279095</v>
      </c>
      <c r="UQ5" s="27">
        <v>0.41118723321627898</v>
      </c>
      <c r="UR5" s="27">
        <v>0.42398517981860501</v>
      </c>
      <c r="US5" s="27">
        <v>0.37224879124418597</v>
      </c>
      <c r="UT5" s="27">
        <v>0.72790826728139502</v>
      </c>
      <c r="UU5" s="27">
        <v>0.64486588044883697</v>
      </c>
      <c r="UV5" s="27">
        <v>9.6822614844186097E-2</v>
      </c>
      <c r="UW5" s="27">
        <v>4.2751676780720897</v>
      </c>
      <c r="UX5" s="27">
        <v>0.5424861325</v>
      </c>
      <c r="UY5" s="27">
        <v>0.54833813306744195</v>
      </c>
      <c r="UZ5" s="27">
        <v>0.66627526215813904</v>
      </c>
      <c r="VA5" s="27">
        <v>0.67057992441395298</v>
      </c>
      <c r="VB5" s="27">
        <f t="shared" si="98"/>
        <v>1.9947682348390938</v>
      </c>
      <c r="VC5" s="27">
        <f t="shared" si="99"/>
        <v>1.1879758498617985</v>
      </c>
      <c r="VD5" s="27">
        <v>139.523255813953</v>
      </c>
      <c r="VE5" s="27">
        <v>35.052325581395401</v>
      </c>
      <c r="VF5" s="27">
        <v>29.2462790697674</v>
      </c>
      <c r="VG5" s="27">
        <v>30.2513953488372</v>
      </c>
      <c r="VH5" s="27">
        <v>148.87883720930199</v>
      </c>
      <c r="VI5" s="27">
        <v>-2.7708372093023299</v>
      </c>
      <c r="VJ5" s="27">
        <v>-2.81125581395349</v>
      </c>
      <c r="VK5" s="27">
        <v>142.56279069767399</v>
      </c>
      <c r="VL5" s="27">
        <v>190</v>
      </c>
      <c r="VM5" s="30">
        <f t="shared" si="100"/>
        <v>50.476744186047</v>
      </c>
      <c r="VN5" s="30">
        <f t="shared" si="101"/>
        <v>47.437209302326011</v>
      </c>
      <c r="VO5" s="27">
        <v>0.442632558139535</v>
      </c>
      <c r="VP5" s="27">
        <v>0.199737209302326</v>
      </c>
      <c r="VQ5" s="27">
        <v>6.0923255813953497E-2</v>
      </c>
      <c r="VR5" s="27">
        <v>7.4697674418604698E-2</v>
      </c>
      <c r="VS5" s="27">
        <v>6.8513953488372095E-2</v>
      </c>
      <c r="VT5" s="27">
        <v>8.4174418604651205E-2</v>
      </c>
      <c r="VU5" s="27">
        <v>0.70969513203488399</v>
      </c>
      <c r="VV5" s="27">
        <v>0.75611918700232505</v>
      </c>
      <c r="VW5" s="27">
        <v>0.45478265386046501</v>
      </c>
      <c r="VX5" s="27">
        <v>0.53147448724883695</v>
      </c>
      <c r="VY5" s="27">
        <v>0.37736523264186</v>
      </c>
      <c r="VZ5" s="27">
        <v>0.73071967188604703</v>
      </c>
      <c r="WA5" s="27">
        <v>0.67920599738139498</v>
      </c>
      <c r="WB5" s="27">
        <v>4.47016848930233E-2</v>
      </c>
      <c r="WC5" s="27">
        <v>4.9509887895046498</v>
      </c>
      <c r="WD5" s="27">
        <v>0.49961887603023297</v>
      </c>
      <c r="WE5" s="27">
        <v>0.53170044844418596</v>
      </c>
      <c r="WF5" s="27">
        <v>0.63638372553953504</v>
      </c>
      <c r="WG5" s="27">
        <v>0.65969942696279105</v>
      </c>
      <c r="WH5" s="27">
        <f t="shared" si="102"/>
        <v>1.749790584687545</v>
      </c>
      <c r="WI5" s="27">
        <f t="shared" si="103"/>
        <v>1.2160746096615278</v>
      </c>
      <c r="WJ5" s="27">
        <v>161.804651162791</v>
      </c>
      <c r="WK5" s="27">
        <v>36.005581395348898</v>
      </c>
      <c r="WL5" s="27">
        <v>30.062790697674401</v>
      </c>
      <c r="WM5" s="27">
        <v>29.338139534883702</v>
      </c>
      <c r="WN5" s="27">
        <v>-162.53206976744201</v>
      </c>
      <c r="WO5" s="27">
        <v>-2.8789767441860499</v>
      </c>
      <c r="WP5" s="27">
        <v>-2.3273023255814</v>
      </c>
      <c r="WQ5" s="27">
        <v>138.393023255814</v>
      </c>
      <c r="WR5" s="27">
        <v>196.5</v>
      </c>
      <c r="WS5" s="30">
        <f t="shared" si="104"/>
        <v>34.695348837208996</v>
      </c>
      <c r="WT5" s="30">
        <f t="shared" si="105"/>
        <v>58.106976744185999</v>
      </c>
      <c r="WU5" s="28">
        <v>5.07</v>
      </c>
      <c r="WV5" s="24">
        <v>1.03</v>
      </c>
      <c r="WW5" s="28">
        <v>79.3</v>
      </c>
      <c r="WX5" s="28">
        <v>27.4</v>
      </c>
      <c r="WY5" s="28">
        <v>6</v>
      </c>
      <c r="WZ5" s="28">
        <v>11</v>
      </c>
    </row>
    <row r="6" spans="1:624" x14ac:dyDescent="0.25">
      <c r="A6" s="27">
        <v>11</v>
      </c>
      <c r="B6" s="27">
        <v>2</v>
      </c>
      <c r="C6" s="27">
        <v>302</v>
      </c>
      <c r="D6" s="27">
        <v>3</v>
      </c>
      <c r="E6" s="27" t="s">
        <v>45</v>
      </c>
      <c r="F6" s="27">
        <v>6</v>
      </c>
      <c r="G6" s="27">
        <f t="shared" si="0"/>
        <v>85.176000000000002</v>
      </c>
      <c r="H6" s="28">
        <f t="shared" si="1"/>
        <v>28.391999999999999</v>
      </c>
      <c r="I6" s="29">
        <v>76.05</v>
      </c>
      <c r="J6" s="27">
        <f t="shared" si="2"/>
        <v>28.391999999999999</v>
      </c>
      <c r="K6" s="27">
        <f t="shared" si="3"/>
        <v>28.391999999999999</v>
      </c>
      <c r="L6" s="27">
        <f t="shared" si="4"/>
        <v>28.391999999999999</v>
      </c>
      <c r="M6" s="30">
        <v>408741.31035099999</v>
      </c>
      <c r="N6" s="30">
        <v>3660456.239945</v>
      </c>
      <c r="O6" s="31">
        <v>33.078876000000001</v>
      </c>
      <c r="P6" s="31">
        <v>-111.97776</v>
      </c>
      <c r="Q6" s="27">
        <v>48.56</v>
      </c>
      <c r="R6" s="27">
        <v>26</v>
      </c>
      <c r="S6" s="27">
        <v>25.439999999999998</v>
      </c>
      <c r="T6" s="27">
        <v>52.560000000000009</v>
      </c>
      <c r="U6" s="27">
        <v>24</v>
      </c>
      <c r="V6" s="27">
        <v>23.439999999999998</v>
      </c>
      <c r="W6" s="27">
        <v>50.066115702479301</v>
      </c>
      <c r="X6" s="27">
        <f t="shared" si="5"/>
        <v>-50.066115702479301</v>
      </c>
      <c r="Y6" s="29">
        <v>-9999</v>
      </c>
      <c r="Z6" s="29">
        <v>-9999</v>
      </c>
      <c r="AA6" s="29">
        <v>-9999</v>
      </c>
      <c r="AB6" s="27">
        <v>8.6</v>
      </c>
      <c r="AC6" s="27">
        <v>7.2</v>
      </c>
      <c r="AD6" s="27">
        <v>0.8</v>
      </c>
      <c r="AE6" s="27" t="s">
        <v>104</v>
      </c>
      <c r="AF6" s="27">
        <v>2</v>
      </c>
      <c r="AG6" s="27">
        <v>1</v>
      </c>
      <c r="AH6" s="27">
        <v>0.3</v>
      </c>
      <c r="AI6" s="27">
        <v>1</v>
      </c>
      <c r="AJ6" s="27">
        <v>315</v>
      </c>
      <c r="AK6" s="27">
        <v>34</v>
      </c>
      <c r="AL6" s="27">
        <v>0.89</v>
      </c>
      <c r="AM6" s="27">
        <v>5.8</v>
      </c>
      <c r="AN6" s="27">
        <v>12.4</v>
      </c>
      <c r="AO6" s="27">
        <v>2.92</v>
      </c>
      <c r="AP6" s="27">
        <v>3135</v>
      </c>
      <c r="AQ6" s="27">
        <v>314</v>
      </c>
      <c r="AR6" s="27">
        <v>249</v>
      </c>
      <c r="AS6" s="27">
        <v>20.2</v>
      </c>
      <c r="AT6" s="27">
        <v>0</v>
      </c>
      <c r="AU6" s="27">
        <v>4</v>
      </c>
      <c r="AV6" s="27">
        <v>78</v>
      </c>
      <c r="AW6" s="27">
        <v>13</v>
      </c>
      <c r="AX6" s="27">
        <v>5</v>
      </c>
      <c r="AY6" s="27">
        <v>1</v>
      </c>
      <c r="AZ6" s="27">
        <v>53</v>
      </c>
      <c r="BA6" s="27">
        <v>87.058118633912528</v>
      </c>
      <c r="BB6" s="27">
        <v>58</v>
      </c>
      <c r="BC6" s="27">
        <v>2.71</v>
      </c>
      <c r="BD6" s="27">
        <v>0.33</v>
      </c>
      <c r="BE6" s="27">
        <v>0.42999999999999994</v>
      </c>
      <c r="BF6" s="32">
        <v>2.9147982062780269</v>
      </c>
      <c r="BG6" s="32">
        <v>1.0388053738201068</v>
      </c>
      <c r="BH6" s="32">
        <v>0.78117225594586537</v>
      </c>
      <c r="BI6" s="32">
        <v>1.3123359580052496</v>
      </c>
      <c r="BJ6" s="32">
        <v>2.3003663003663006</v>
      </c>
      <c r="BK6" s="32">
        <v>4.6900033985531877</v>
      </c>
      <c r="BL6" s="24">
        <f t="shared" si="6"/>
        <v>15.814414320392535</v>
      </c>
      <c r="BM6" s="24">
        <f t="shared" si="7"/>
        <v>18.939103344175997</v>
      </c>
      <c r="BN6" s="24">
        <f t="shared" si="8"/>
        <v>24.188447176196995</v>
      </c>
      <c r="BO6" s="28">
        <f t="shared" si="9"/>
        <v>52.14992597187495</v>
      </c>
      <c r="BP6" s="24">
        <f t="shared" si="10"/>
        <v>5.2493438320209984</v>
      </c>
      <c r="BQ6" s="24">
        <f t="shared" si="11"/>
        <v>9.2014652014652025</v>
      </c>
      <c r="BR6" s="24">
        <f t="shared" si="12"/>
        <v>18.760013594212751</v>
      </c>
      <c r="BS6" s="24">
        <f t="shared" si="13"/>
        <v>33.210822627698953</v>
      </c>
      <c r="BT6" s="32">
        <v>2.1288236757025616</v>
      </c>
      <c r="BU6" s="32">
        <v>2.1590284372032582</v>
      </c>
      <c r="BV6" s="32">
        <v>1.5576635047428857</v>
      </c>
      <c r="BW6" s="32">
        <v>1.4575380496752761</v>
      </c>
      <c r="BX6" s="32">
        <v>1.2309992524296036</v>
      </c>
      <c r="BY6" s="32">
        <v>1.4920904236738362</v>
      </c>
      <c r="BZ6" s="24">
        <f t="shared" si="14"/>
        <v>17.151408451623279</v>
      </c>
      <c r="CA6" s="24">
        <f t="shared" si="15"/>
        <v>23.382062470594821</v>
      </c>
      <c r="CB6" s="24">
        <f t="shared" si="16"/>
        <v>29.212214669295925</v>
      </c>
      <c r="CC6" s="24">
        <f t="shared" si="17"/>
        <v>5.8301521987011045</v>
      </c>
      <c r="CD6" s="24">
        <f t="shared" si="18"/>
        <v>4.9239970097184145</v>
      </c>
      <c r="CE6" s="24">
        <f t="shared" si="19"/>
        <v>5.9683616946953446</v>
      </c>
      <c r="CF6" s="24">
        <f t="shared" si="20"/>
        <v>16.722510903114866</v>
      </c>
      <c r="CG6" s="27">
        <v>3.0286316000601712</v>
      </c>
      <c r="CH6" s="27">
        <v>0.63272069900572459</v>
      </c>
      <c r="CI6" s="27">
        <v>0.91674180943793215</v>
      </c>
      <c r="CJ6" s="27">
        <v>9.4073518379594905</v>
      </c>
      <c r="CK6" s="27">
        <v>9.8000000000000007</v>
      </c>
      <c r="CL6" s="27">
        <f t="shared" si="21"/>
        <v>1.3439074054227844</v>
      </c>
      <c r="CM6" s="27">
        <v>1.5072116584319013</v>
      </c>
      <c r="CN6" s="27">
        <f t="shared" si="22"/>
        <v>0.37680291460797533</v>
      </c>
      <c r="CO6" s="27">
        <v>4.8696433922685047</v>
      </c>
      <c r="CP6" s="29">
        <v>-9999</v>
      </c>
      <c r="CQ6" s="28">
        <f t="shared" si="23"/>
        <v>14.645409196263582</v>
      </c>
      <c r="CR6" s="28">
        <f t="shared" si="24"/>
        <v>18.312376434015309</v>
      </c>
      <c r="CS6" s="28">
        <f t="shared" si="25"/>
        <v>23.688006055706445</v>
      </c>
      <c r="CT6" s="28">
        <f t="shared" si="26"/>
        <v>44.673791283212367</v>
      </c>
      <c r="CU6" s="27">
        <f t="shared" si="27"/>
        <v>5.3756296216911377</v>
      </c>
      <c r="CV6" s="27">
        <f t="shared" si="28"/>
        <v>1.5072116584319013</v>
      </c>
      <c r="CW6" s="27">
        <f t="shared" si="29"/>
        <v>19.478573569074019</v>
      </c>
      <c r="CX6" s="27">
        <f t="shared" si="30"/>
        <v>26.361414849197057</v>
      </c>
      <c r="CY6" s="27">
        <v>2.5663025441742002</v>
      </c>
      <c r="CZ6" s="27">
        <v>56.857150155710393</v>
      </c>
      <c r="DA6" s="27">
        <v>5.214032645943357</v>
      </c>
      <c r="DB6" s="27">
        <v>36.90655637941834</v>
      </c>
      <c r="DC6" s="27">
        <v>2.6819221855024309</v>
      </c>
      <c r="DD6" s="27">
        <v>26.347435814272867</v>
      </c>
      <c r="DE6" s="24">
        <v>9.9</v>
      </c>
      <c r="DF6" s="24">
        <v>9.9</v>
      </c>
      <c r="DG6" s="24">
        <v>9.9</v>
      </c>
      <c r="DH6" s="24">
        <v>16</v>
      </c>
      <c r="DI6" s="24">
        <v>29.333333333333332</v>
      </c>
      <c r="DJ6" s="24">
        <v>26.333333333333332</v>
      </c>
      <c r="DK6" s="24">
        <v>38.333333333333336</v>
      </c>
      <c r="DL6" s="24">
        <v>35.333333333333336</v>
      </c>
      <c r="DM6" s="24">
        <v>44.333333333333336</v>
      </c>
      <c r="DN6" s="24">
        <v>49</v>
      </c>
      <c r="DO6" s="24">
        <v>61</v>
      </c>
      <c r="DP6" s="24">
        <v>63</v>
      </c>
      <c r="DQ6" s="24">
        <v>72</v>
      </c>
      <c r="DR6" s="28">
        <f t="shared" si="31"/>
        <v>47.888888888888893</v>
      </c>
      <c r="DS6" s="28">
        <f t="shared" si="31"/>
        <v>49.111111111111114</v>
      </c>
      <c r="DT6" s="24">
        <v>68</v>
      </c>
      <c r="DU6" s="24">
        <v>76</v>
      </c>
      <c r="DV6" s="24">
        <v>76</v>
      </c>
      <c r="DW6" s="24">
        <v>83.333333333333329</v>
      </c>
      <c r="DX6" s="24">
        <v>84</v>
      </c>
      <c r="DY6" s="24">
        <v>88</v>
      </c>
      <c r="DZ6" s="28">
        <v>76</v>
      </c>
      <c r="EA6" s="28">
        <v>83</v>
      </c>
      <c r="EB6" s="24">
        <v>178</v>
      </c>
      <c r="EC6" s="24">
        <v>189</v>
      </c>
      <c r="ED6" s="24">
        <v>199</v>
      </c>
      <c r="EE6" s="24">
        <v>199</v>
      </c>
      <c r="EF6" s="24">
        <v>201</v>
      </c>
      <c r="EG6" s="24">
        <v>203</v>
      </c>
      <c r="EH6" s="23">
        <v>49.5</v>
      </c>
      <c r="EI6" s="23">
        <v>34.299999999999997</v>
      </c>
      <c r="EJ6" s="23">
        <v>35.299999999999997</v>
      </c>
      <c r="EK6" s="23">
        <v>42.8</v>
      </c>
      <c r="EL6" s="23">
        <v>34.799999999999997</v>
      </c>
      <c r="EM6" s="23">
        <v>37.200000000000003</v>
      </c>
      <c r="EN6" s="23">
        <v>35.799999999999997</v>
      </c>
      <c r="EO6" s="23">
        <v>42.8</v>
      </c>
      <c r="EP6" s="23">
        <v>43.3</v>
      </c>
      <c r="EQ6" s="27">
        <v>5.04</v>
      </c>
      <c r="ER6" s="27">
        <v>4.62</v>
      </c>
      <c r="ES6" s="27">
        <v>4.62</v>
      </c>
      <c r="ET6" s="27">
        <v>4.1399999999999997</v>
      </c>
      <c r="EU6" s="27">
        <v>3.77</v>
      </c>
      <c r="EV6" s="27">
        <v>3.79</v>
      </c>
      <c r="EW6" s="23">
        <v>3.68</v>
      </c>
      <c r="EX6" s="23">
        <v>3.79</v>
      </c>
      <c r="EY6" s="27">
        <v>4.05</v>
      </c>
      <c r="EZ6" s="23">
        <v>27919.123505976095</v>
      </c>
      <c r="FA6" s="23">
        <v>13220.717131474103</v>
      </c>
      <c r="FB6" s="27">
        <v>8918.6616399622999</v>
      </c>
      <c r="FC6" s="27">
        <v>7195.2286279999998</v>
      </c>
      <c r="FD6" s="27">
        <v>7401.086956521739</v>
      </c>
      <c r="FE6" s="27">
        <v>503.89786158982224</v>
      </c>
      <c r="FF6" s="27">
        <v>7363.1545939165871</v>
      </c>
      <c r="FG6" s="27">
        <v>4593.3589990375358</v>
      </c>
      <c r="FH6" s="27">
        <v>3089.6392229417206</v>
      </c>
      <c r="FI6" s="27">
        <v>248.31</v>
      </c>
      <c r="FJ6" s="27">
        <v>11</v>
      </c>
      <c r="FK6" s="27">
        <v>259.52999999999997</v>
      </c>
      <c r="FL6" s="27">
        <v>299.72999999999996</v>
      </c>
      <c r="FM6" s="27">
        <v>143</v>
      </c>
      <c r="FN6" s="27">
        <v>130.26999999999998</v>
      </c>
      <c r="FO6" s="27">
        <v>346.38</v>
      </c>
      <c r="FP6" s="24">
        <v>198.56</v>
      </c>
      <c r="FQ6" s="27">
        <v>140.38</v>
      </c>
      <c r="FR6" s="24">
        <v>208.28</v>
      </c>
      <c r="FS6" s="27">
        <v>146.82</v>
      </c>
      <c r="FT6" s="24">
        <f t="shared" si="32"/>
        <v>1376.2745098039215</v>
      </c>
      <c r="FU6" s="24">
        <f t="shared" si="33"/>
        <v>1228.8165266106441</v>
      </c>
      <c r="FV6" s="24">
        <f t="shared" si="34"/>
        <v>2434.4117647058824</v>
      </c>
      <c r="FW6" s="24">
        <f t="shared" si="35"/>
        <v>2938.5294117647054</v>
      </c>
      <c r="FX6" s="24">
        <f t="shared" si="36"/>
        <v>1277.1568627450979</v>
      </c>
      <c r="FY6" s="24">
        <f t="shared" si="37"/>
        <v>3395.8823529411766</v>
      </c>
      <c r="FZ6" s="24">
        <f t="shared" si="38"/>
        <v>10045.980392156862</v>
      </c>
      <c r="GA6" s="24">
        <f t="shared" si="39"/>
        <v>1946.6666666666667</v>
      </c>
      <c r="GB6" s="24">
        <v>170.02</v>
      </c>
      <c r="GC6" s="24">
        <v>0</v>
      </c>
      <c r="GD6" s="24">
        <f t="shared" si="40"/>
        <v>28.539999999999992</v>
      </c>
      <c r="GE6" s="27">
        <v>3.03</v>
      </c>
      <c r="GF6" s="27">
        <f t="shared" si="41"/>
        <v>73.762676470588232</v>
      </c>
      <c r="GG6" s="27">
        <v>0.84399999999999997</v>
      </c>
      <c r="GH6" s="27">
        <f t="shared" si="42"/>
        <v>24.801188235294113</v>
      </c>
      <c r="GI6" s="27">
        <v>1.37</v>
      </c>
      <c r="GJ6" s="27">
        <f t="shared" si="43"/>
        <v>17.497049019607843</v>
      </c>
      <c r="GK6" s="27">
        <v>3.4</v>
      </c>
      <c r="GL6" s="27">
        <v>3.1190000000000002</v>
      </c>
      <c r="GM6" s="27">
        <f t="shared" si="44"/>
        <v>1.0900929785187559</v>
      </c>
      <c r="GN6" s="29">
        <v>-9999</v>
      </c>
      <c r="GO6" s="27">
        <f t="shared" si="45"/>
        <v>66.186666666666667</v>
      </c>
      <c r="GP6" s="24">
        <f t="shared" si="46"/>
        <v>182.24758039215686</v>
      </c>
      <c r="GQ6" s="24">
        <f t="shared" si="47"/>
        <v>162.72105392156863</v>
      </c>
      <c r="GR6" s="24">
        <f t="shared" ref="GR6:GR13" si="106">((GP6-129.9)/G6)*100</f>
        <v>61.458134207002978</v>
      </c>
      <c r="GS6" s="27">
        <v>18.600000000000001</v>
      </c>
      <c r="GT6" s="24">
        <v>6.94</v>
      </c>
      <c r="GU6" s="24">
        <f t="shared" si="48"/>
        <v>6.4300000000000006</v>
      </c>
      <c r="GV6" s="27">
        <f t="shared" si="49"/>
        <v>4975.0745374483449</v>
      </c>
      <c r="GW6" s="27">
        <v>2.3200000000000003</v>
      </c>
      <c r="GX6" s="27">
        <f t="shared" si="50"/>
        <v>0.36080870917573876</v>
      </c>
      <c r="GY6" s="27">
        <f t="shared" si="51"/>
        <v>1795.0502219098228</v>
      </c>
      <c r="GZ6" s="29">
        <v>-9999</v>
      </c>
      <c r="HA6" s="27">
        <v>4544.5266666666657</v>
      </c>
      <c r="HB6" s="27">
        <v>5647.1500000000015</v>
      </c>
      <c r="HC6" s="27">
        <f t="shared" si="52"/>
        <v>2037.5409020217737</v>
      </c>
      <c r="HD6" s="27">
        <f t="shared" si="53"/>
        <v>2108.8548335925357</v>
      </c>
      <c r="HE6" s="27">
        <f t="shared" si="54"/>
        <v>1681.4748666666662</v>
      </c>
      <c r="HF6" s="30">
        <v>3.45</v>
      </c>
      <c r="HG6" s="30">
        <f t="shared" si="55"/>
        <v>3.39</v>
      </c>
      <c r="HH6" s="30">
        <v>3405</v>
      </c>
      <c r="HI6" s="30">
        <f t="shared" si="56"/>
        <v>0.48847262247838613</v>
      </c>
      <c r="HJ6" s="27">
        <f t="shared" si="57"/>
        <v>2669.3634765469342</v>
      </c>
      <c r="HK6" s="27">
        <f t="shared" si="58"/>
        <v>2634.545692070235</v>
      </c>
      <c r="HL6" s="27">
        <v>3.65</v>
      </c>
      <c r="HM6" s="30">
        <f t="shared" si="59"/>
        <v>97.431766893963086</v>
      </c>
      <c r="HN6" s="30">
        <f t="shared" si="60"/>
        <v>109.12357892123866</v>
      </c>
      <c r="HO6" s="30">
        <f t="shared" si="61"/>
        <v>0.59876558408308422</v>
      </c>
      <c r="HP6" s="27">
        <v>3.33</v>
      </c>
      <c r="HQ6" s="27">
        <v>0.55983947368421105</v>
      </c>
      <c r="HR6" s="27">
        <v>0.48866315789473702</v>
      </c>
      <c r="HS6" s="27">
        <v>0.45601842105263202</v>
      </c>
      <c r="HT6" s="27">
        <v>0.38225263157894701</v>
      </c>
      <c r="HU6" s="27">
        <v>0.26756578947368398</v>
      </c>
      <c r="HV6" s="27">
        <v>0.29699736842105301</v>
      </c>
      <c r="HW6" s="27">
        <v>0.188407253894737</v>
      </c>
      <c r="HX6" s="27">
        <v>0.102081299236842</v>
      </c>
      <c r="HY6" s="27">
        <v>0.122206804684211</v>
      </c>
      <c r="HZ6" s="27">
        <v>3.4556899342105298E-2</v>
      </c>
      <c r="IA6" s="27">
        <v>6.7778863999999994E-2</v>
      </c>
      <c r="IB6" s="27">
        <v>0.35309379531578899</v>
      </c>
      <c r="IC6" s="27">
        <v>0.30659854492105298</v>
      </c>
      <c r="ID6" s="27">
        <v>0.176466485263158</v>
      </c>
      <c r="IE6" s="27">
        <v>0.46495440757894702</v>
      </c>
      <c r="IF6" s="27">
        <v>0.68635989394736796</v>
      </c>
      <c r="IG6" s="27">
        <v>0.35785073613157897</v>
      </c>
      <c r="IH6" s="27">
        <v>0.70547059323684203</v>
      </c>
      <c r="II6" s="27">
        <v>0.398085333657895</v>
      </c>
      <c r="IJ6" s="27">
        <f t="shared" si="62"/>
        <v>2.1803305118903946</v>
      </c>
      <c r="IK6" s="27">
        <f t="shared" si="63"/>
        <v>0.14565517092820435</v>
      </c>
      <c r="IL6" s="27">
        <v>103.668421052632</v>
      </c>
      <c r="IM6" s="27">
        <v>26.315263157894702</v>
      </c>
      <c r="IN6" s="27">
        <v>30.043684210526301</v>
      </c>
      <c r="IO6" s="27">
        <v>30.046315789473699</v>
      </c>
      <c r="IP6" s="27">
        <v>94.031578947368402</v>
      </c>
      <c r="IQ6" s="27">
        <v>-1.0595789473684201</v>
      </c>
      <c r="IR6" s="27">
        <v>-1.3171315789473701</v>
      </c>
      <c r="IS6" s="30">
        <v>104</v>
      </c>
      <c r="IT6" s="30">
        <v>118.5</v>
      </c>
      <c r="IU6" s="30">
        <f t="shared" si="64"/>
        <v>0.33157894736800131</v>
      </c>
      <c r="IV6" s="27">
        <v>0.58190243902438998</v>
      </c>
      <c r="IW6" s="27">
        <v>0.48383414634146299</v>
      </c>
      <c r="IX6" s="27">
        <v>0.449868292682927</v>
      </c>
      <c r="IY6" s="27">
        <v>0.376358536585366</v>
      </c>
      <c r="IZ6" s="27">
        <v>0.26329512195121901</v>
      </c>
      <c r="JA6" s="27">
        <v>0.29542926829268301</v>
      </c>
      <c r="JB6" s="27">
        <v>0.21440197424877999</v>
      </c>
      <c r="JC6" s="27">
        <v>0.12786478732682899</v>
      </c>
      <c r="JD6" s="27">
        <v>0.124969582907317</v>
      </c>
      <c r="JE6" s="27">
        <v>3.6412270678048801E-2</v>
      </c>
      <c r="JF6" s="27">
        <v>9.1915143956097595E-2</v>
      </c>
      <c r="JG6" s="27">
        <v>0.37679446429268298</v>
      </c>
      <c r="JH6" s="27">
        <v>0.32643944680487802</v>
      </c>
      <c r="JI6" s="27">
        <v>0.17673172382439001</v>
      </c>
      <c r="JJ6" s="27">
        <v>0.54671138924390295</v>
      </c>
      <c r="JK6" s="27">
        <v>0.73568933200975595</v>
      </c>
      <c r="JL6" s="27">
        <v>0.42808127219999997</v>
      </c>
      <c r="JM6" s="27">
        <v>0.75757687956585396</v>
      </c>
      <c r="JN6" s="27">
        <v>0.47580069997804902</v>
      </c>
      <c r="JO6" s="27">
        <f t="shared" si="65"/>
        <v>2.8872612379721936</v>
      </c>
      <c r="JP6" s="27">
        <f t="shared" si="66"/>
        <v>0.20268989575141716</v>
      </c>
      <c r="JQ6" s="27">
        <v>30.428000000000001</v>
      </c>
      <c r="JR6" s="27">
        <v>36.787999999999997</v>
      </c>
      <c r="JS6" s="27">
        <v>37.277999999999999</v>
      </c>
      <c r="JT6" s="27">
        <v>-154.26650000000001</v>
      </c>
      <c r="JU6" s="27">
        <v>-1.3258000000000001</v>
      </c>
      <c r="JV6" s="27">
        <v>-2.3827500000000001</v>
      </c>
      <c r="JW6" s="30">
        <v>105.5</v>
      </c>
      <c r="JX6" s="30">
        <v>119</v>
      </c>
      <c r="JY6" s="27">
        <v>0.45958139534883702</v>
      </c>
      <c r="JZ6" s="27">
        <v>0.40076976744185999</v>
      </c>
      <c r="KA6" s="27">
        <v>0.33702093023255802</v>
      </c>
      <c r="KB6" s="27">
        <v>0.27349767441860501</v>
      </c>
      <c r="KC6" s="27">
        <v>0.20511162790697701</v>
      </c>
      <c r="KD6" s="27">
        <v>0.21643023255813901</v>
      </c>
      <c r="KE6" s="27">
        <v>0.25364084268139497</v>
      </c>
      <c r="KF6" s="27">
        <v>0.153829971044186</v>
      </c>
      <c r="KG6" s="27">
        <v>0.188819011351163</v>
      </c>
      <c r="KH6" s="27">
        <v>8.6582973699999996E-2</v>
      </c>
      <c r="KI6" s="27">
        <v>6.8189688367441798E-2</v>
      </c>
      <c r="KJ6" s="27">
        <v>0.38264992518604701</v>
      </c>
      <c r="KK6" s="27">
        <v>0.35943417955581403</v>
      </c>
      <c r="KL6" s="27">
        <v>0.14277340475348799</v>
      </c>
      <c r="KM6" s="27">
        <v>0.68252496942790697</v>
      </c>
      <c r="KN6" s="27">
        <v>0.44718887747441899</v>
      </c>
      <c r="KO6" s="27">
        <v>0.266208760872093</v>
      </c>
      <c r="KP6" s="27">
        <v>0.48134127455116299</v>
      </c>
      <c r="KQ6" s="27">
        <v>0.312299229351163</v>
      </c>
      <c r="KR6" s="27">
        <f t="shared" si="67"/>
        <v>0.92255216693419906</v>
      </c>
      <c r="KS6" s="27">
        <f t="shared" si="68"/>
        <v>0.14674666774985434</v>
      </c>
      <c r="KT6" s="27">
        <v>99.438095238095201</v>
      </c>
      <c r="KU6" s="27">
        <v>39.044761904761899</v>
      </c>
      <c r="KV6" s="27">
        <v>53.273809523809497</v>
      </c>
      <c r="KW6" s="27">
        <v>54.5790476190476</v>
      </c>
      <c r="KX6" s="27">
        <v>86.918999999999997</v>
      </c>
      <c r="KY6" s="27">
        <v>-1.2015714285714301</v>
      </c>
      <c r="KZ6" s="27">
        <v>-2.4807142857142899</v>
      </c>
      <c r="LA6" s="30">
        <v>109.5</v>
      </c>
      <c r="LB6" s="30">
        <v>122</v>
      </c>
      <c r="LC6" s="30">
        <f t="shared" si="69"/>
        <v>10.061904761904799</v>
      </c>
      <c r="LD6" s="27">
        <v>0.49831730769230798</v>
      </c>
      <c r="LE6" s="27">
        <v>0.32261923076923099</v>
      </c>
      <c r="LF6" s="27">
        <v>0.31916346153846098</v>
      </c>
      <c r="LG6" s="27">
        <v>0.24580576923076899</v>
      </c>
      <c r="LH6" s="27">
        <v>0.17819807692307699</v>
      </c>
      <c r="LI6" s="27">
        <v>0.21142307692307699</v>
      </c>
      <c r="LJ6" s="27">
        <v>0.33866305375192302</v>
      </c>
      <c r="LK6" s="27">
        <v>0.21899013581153901</v>
      </c>
      <c r="LL6" s="27">
        <v>0.13519151464038501</v>
      </c>
      <c r="LM6" s="27">
        <v>5.9204926288461499E-3</v>
      </c>
      <c r="LN6" s="27">
        <v>0.21354064765576899</v>
      </c>
      <c r="LO6" s="27">
        <v>0.47257967736730699</v>
      </c>
      <c r="LP6" s="27">
        <v>0.40356668330384599</v>
      </c>
      <c r="LQ6" s="27">
        <v>0.15925111646346099</v>
      </c>
      <c r="LR6" s="27">
        <v>1.0318080003250001</v>
      </c>
      <c r="LS6" s="27">
        <v>0.99374912685576899</v>
      </c>
      <c r="LT6" s="27">
        <v>0.63288966559807702</v>
      </c>
      <c r="LU6" s="27">
        <v>0.99509841219999995</v>
      </c>
      <c r="LV6" s="27">
        <v>0.69741954503269199</v>
      </c>
      <c r="LW6" s="27">
        <f t="shared" si="70"/>
        <v>50.841958820244514</v>
      </c>
      <c r="LX6" s="27">
        <f t="shared" si="71"/>
        <v>0.54459889605512557</v>
      </c>
      <c r="LY6" s="27">
        <v>102.061764705882</v>
      </c>
      <c r="LZ6" s="27">
        <v>38.119705882352903</v>
      </c>
      <c r="MA6" s="27">
        <v>49.540588235294102</v>
      </c>
      <c r="MB6" s="27">
        <v>49.685588235294098</v>
      </c>
      <c r="MC6" s="27">
        <v>125.11152941176501</v>
      </c>
      <c r="MD6" s="27">
        <v>-1.522</v>
      </c>
      <c r="ME6" s="27">
        <v>-2.3764411764705899</v>
      </c>
      <c r="MF6" s="30">
        <v>118.5</v>
      </c>
      <c r="MG6" s="30">
        <v>131</v>
      </c>
      <c r="MH6" s="30">
        <f t="shared" si="72"/>
        <v>16.438235294118002</v>
      </c>
      <c r="MI6" s="27">
        <v>0.53243469387755105</v>
      </c>
      <c r="MJ6" s="27">
        <v>0.31369183673469397</v>
      </c>
      <c r="MK6" s="27">
        <v>0.21490000000000001</v>
      </c>
      <c r="ML6" s="27">
        <v>0.18175918367346899</v>
      </c>
      <c r="MM6" s="27">
        <v>0.14176938775510201</v>
      </c>
      <c r="MN6" s="27">
        <v>0.17414693877550999</v>
      </c>
      <c r="MO6" s="27">
        <v>0.48933813363673501</v>
      </c>
      <c r="MP6" s="27">
        <v>0.42372485744285698</v>
      </c>
      <c r="MQ6" s="27">
        <v>0.26557130248571398</v>
      </c>
      <c r="MR6" s="27">
        <v>0.18717240722449</v>
      </c>
      <c r="MS6" s="27">
        <v>0.25782281798163298</v>
      </c>
      <c r="MT6" s="27">
        <v>0.57809110444693901</v>
      </c>
      <c r="MU6" s="27">
        <v>0.50568701403469396</v>
      </c>
      <c r="MV6" s="27">
        <v>0.123662341179592</v>
      </c>
      <c r="MW6" s="27">
        <v>1.9365703876795901</v>
      </c>
      <c r="MX6" s="27">
        <v>0.61408356056734703</v>
      </c>
      <c r="MY6" s="27">
        <v>0.52788152954285705</v>
      </c>
      <c r="MZ6" s="27">
        <v>0.69319933541224499</v>
      </c>
      <c r="NA6" s="27">
        <v>0.62448702461632699</v>
      </c>
      <c r="NB6" s="27">
        <f t="shared" si="73"/>
        <v>2.2141794744670276</v>
      </c>
      <c r="NC6" s="27">
        <f t="shared" si="74"/>
        <v>0.69731765869272411</v>
      </c>
      <c r="ND6" s="27">
        <v>105.67</v>
      </c>
      <c r="NE6" s="27">
        <v>42.378</v>
      </c>
      <c r="NF6" s="27">
        <v>43.384</v>
      </c>
      <c r="NG6" s="27">
        <v>-80.665199999999999</v>
      </c>
      <c r="NH6" s="27">
        <v>-2.1606999999999998</v>
      </c>
      <c r="NI6" s="27">
        <v>-0.50395918367346904</v>
      </c>
      <c r="NJ6" s="28">
        <v>131</v>
      </c>
      <c r="NK6" s="28">
        <v>148.5</v>
      </c>
      <c r="NL6" s="30">
        <f t="shared" si="75"/>
        <v>25.33</v>
      </c>
      <c r="NM6" s="27">
        <v>0.54714285714285704</v>
      </c>
      <c r="NN6" s="27">
        <v>0.30880952380952398</v>
      </c>
      <c r="NO6" s="27">
        <v>0.16796190476190501</v>
      </c>
      <c r="NP6" s="27">
        <v>0.144238095238095</v>
      </c>
      <c r="NQ6" s="27">
        <v>0.12686190476190501</v>
      </c>
      <c r="NR6" s="27">
        <v>0.147685714285714</v>
      </c>
      <c r="NS6" s="27">
        <v>0.57989248367142898</v>
      </c>
      <c r="NT6" s="27">
        <v>0.52749269836666701</v>
      </c>
      <c r="NU6" s="27">
        <v>0.36194922441428601</v>
      </c>
      <c r="NV6" s="27">
        <v>0.294611387776191</v>
      </c>
      <c r="NW6" s="27">
        <v>0.277100222490476</v>
      </c>
      <c r="NX6" s="27">
        <v>0.62104227653809496</v>
      </c>
      <c r="NY6" s="27">
        <v>0.57251722270476202</v>
      </c>
      <c r="NZ6" s="27">
        <v>6.3916395761904804E-2</v>
      </c>
      <c r="OA6" s="27">
        <v>2.8053227272666699</v>
      </c>
      <c r="OB6" s="27">
        <v>0.52764298010476196</v>
      </c>
      <c r="OC6" s="27">
        <v>0.478288655414286</v>
      </c>
      <c r="OD6" s="27">
        <v>0.63000853815714297</v>
      </c>
      <c r="OE6" s="27">
        <v>0.59132437759523804</v>
      </c>
      <c r="OF6" s="27">
        <f t="shared" si="76"/>
        <v>1.6921360470620046</v>
      </c>
      <c r="OG6" s="27">
        <f t="shared" si="77"/>
        <v>0.77178103315342961</v>
      </c>
      <c r="OH6" s="27">
        <v>106.709523809524</v>
      </c>
      <c r="OI6" s="27">
        <v>36.215714285714299</v>
      </c>
      <c r="OJ6" s="27">
        <v>33.3333333333333</v>
      </c>
      <c r="OK6" s="27">
        <v>32.853333333333303</v>
      </c>
      <c r="OL6" s="28">
        <v>147</v>
      </c>
      <c r="OM6" s="28">
        <v>162</v>
      </c>
      <c r="ON6" s="30">
        <f t="shared" si="78"/>
        <v>40.290476190475999</v>
      </c>
      <c r="OO6" s="27">
        <v>0.589275555555556</v>
      </c>
      <c r="OP6" s="27">
        <v>0.302086666666667</v>
      </c>
      <c r="OQ6" s="27">
        <v>0.123808888888889</v>
      </c>
      <c r="OR6" s="27">
        <v>0.12452222222222201</v>
      </c>
      <c r="OS6" s="27">
        <v>0.114115555555556</v>
      </c>
      <c r="OT6" s="27">
        <v>0.13814888888888899</v>
      </c>
      <c r="OU6" s="27">
        <v>0.64854959212888896</v>
      </c>
      <c r="OV6" s="27">
        <v>0.65031240180444505</v>
      </c>
      <c r="OW6" s="27">
        <v>0.41471078905333297</v>
      </c>
      <c r="OX6" s="27">
        <v>0.41746428676888903</v>
      </c>
      <c r="OY6" s="27">
        <v>0.32095240592444502</v>
      </c>
      <c r="OZ6" s="27">
        <v>0.67357137539555501</v>
      </c>
      <c r="PA6" s="27">
        <v>0.61794017582888905</v>
      </c>
      <c r="PB6" s="27">
        <v>4.4285709175555597E-2</v>
      </c>
      <c r="PC6" s="27">
        <v>3.7383374767844399</v>
      </c>
      <c r="PD6" s="27">
        <v>0.49394489416666698</v>
      </c>
      <c r="PE6" s="27">
        <v>0.49476573093111098</v>
      </c>
      <c r="PF6" s="27">
        <v>0.61662503903555599</v>
      </c>
      <c r="PG6" s="27">
        <v>0.61725571090888898</v>
      </c>
      <c r="PH6" s="27">
        <f t="shared" si="79"/>
        <v>1.610906824555935</v>
      </c>
      <c r="PI6" s="27">
        <f t="shared" si="80"/>
        <v>0.95068376256997555</v>
      </c>
      <c r="PJ6" s="27">
        <v>111.273333333333</v>
      </c>
      <c r="PK6" s="27">
        <v>38.374000000000002</v>
      </c>
      <c r="PL6" s="27">
        <v>35.260666666666701</v>
      </c>
      <c r="PM6" s="27">
        <v>33.988666666666703</v>
      </c>
      <c r="PN6" s="27">
        <v>-34.240933333333302</v>
      </c>
      <c r="PO6" s="27">
        <v>-0.79797777777777801</v>
      </c>
      <c r="PP6" s="27">
        <v>-0.82771111111111095</v>
      </c>
      <c r="PQ6" s="27">
        <v>118.146666666667</v>
      </c>
      <c r="PR6" s="30">
        <v>159</v>
      </c>
      <c r="PS6" s="30">
        <v>171</v>
      </c>
      <c r="PT6" s="30">
        <f t="shared" si="81"/>
        <v>47.726666666667001</v>
      </c>
      <c r="PU6" s="30">
        <f t="shared" si="82"/>
        <v>40.853333333332998</v>
      </c>
      <c r="PV6" s="27">
        <v>0.602056818181818</v>
      </c>
      <c r="PW6" s="27">
        <v>0.27677954545454497</v>
      </c>
      <c r="PX6" s="27">
        <v>8.7397727272727294E-2</v>
      </c>
      <c r="PY6" s="27">
        <v>9.8484090909090896E-2</v>
      </c>
      <c r="PZ6" s="27">
        <v>8.7749999999999995E-2</v>
      </c>
      <c r="QA6" s="27">
        <v>0.118763636363636</v>
      </c>
      <c r="QB6" s="27">
        <v>0.71742138144545498</v>
      </c>
      <c r="QC6" s="27">
        <v>0.74521068957500003</v>
      </c>
      <c r="QD6" s="27">
        <v>0.47366954070227302</v>
      </c>
      <c r="QE6" s="27">
        <v>0.51893794349090905</v>
      </c>
      <c r="QF6" s="27">
        <v>0.36972069903409099</v>
      </c>
      <c r="QG6" s="27">
        <v>0.744269779779545</v>
      </c>
      <c r="QH6" s="27">
        <v>0.66895267197045405</v>
      </c>
      <c r="QI6" s="27">
        <v>5.7842680970454502E-2</v>
      </c>
      <c r="QJ6" s="27">
        <v>5.1171920877704604</v>
      </c>
      <c r="QK6" s="27">
        <v>0.49630138617500003</v>
      </c>
      <c r="QL6" s="27">
        <v>0.51551303572045504</v>
      </c>
      <c r="QM6" s="27">
        <v>0.63214402797272695</v>
      </c>
      <c r="QN6" s="27">
        <v>0.64615987812954501</v>
      </c>
      <c r="QO6" s="27">
        <f t="shared" si="83"/>
        <v>1.717573924731189</v>
      </c>
      <c r="QP6" s="27">
        <f t="shared" si="84"/>
        <v>1.175221500537845</v>
      </c>
      <c r="QQ6" s="27">
        <v>110.254545454545</v>
      </c>
      <c r="QR6" s="27">
        <v>31.8609090909091</v>
      </c>
      <c r="QS6" s="27">
        <v>29.718181818181801</v>
      </c>
      <c r="QT6" s="27">
        <v>29.666363636363599</v>
      </c>
      <c r="QU6" s="27">
        <f t="shared" si="85"/>
        <v>-2.1945454545455014</v>
      </c>
      <c r="QV6" s="27">
        <v>-22.3073409090909</v>
      </c>
      <c r="QW6" s="27">
        <v>-0.58625000000000005</v>
      </c>
      <c r="QX6" s="27">
        <v>-0.66286363636363599</v>
      </c>
      <c r="QY6" s="27">
        <v>111.645454545455</v>
      </c>
      <c r="QZ6" s="30">
        <v>164.5</v>
      </c>
      <c r="RA6" s="30">
        <v>180</v>
      </c>
      <c r="RB6" s="30">
        <f t="shared" si="86"/>
        <v>54.245454545455004</v>
      </c>
      <c r="RC6" s="30">
        <f t="shared" si="87"/>
        <v>52.854545454545004</v>
      </c>
      <c r="RD6" s="27">
        <v>0.66735</v>
      </c>
      <c r="RE6" s="27">
        <v>0.313697058823529</v>
      </c>
      <c r="RF6" s="27">
        <v>9.64470588235294E-2</v>
      </c>
      <c r="RG6" s="27">
        <v>0.10280882352941199</v>
      </c>
      <c r="RH6" s="27">
        <v>9.9182352941176499E-2</v>
      </c>
      <c r="RI6" s="27">
        <v>0.12502352941176501</v>
      </c>
      <c r="RJ6" s="27">
        <v>0.73191673449705896</v>
      </c>
      <c r="RK6" s="27">
        <v>0.74632676058235303</v>
      </c>
      <c r="RL6" s="27">
        <v>0.50524247092647001</v>
      </c>
      <c r="RM6" s="27">
        <v>0.52867384215000002</v>
      </c>
      <c r="RN6" s="27">
        <v>0.36013232355882402</v>
      </c>
      <c r="RO6" s="27">
        <v>0.74036107392058803</v>
      </c>
      <c r="RP6" s="27">
        <v>0.68345253412352902</v>
      </c>
      <c r="RQ6" s="27">
        <v>1.86920381088235E-2</v>
      </c>
      <c r="RR6" s="27">
        <v>5.4953769367176504</v>
      </c>
      <c r="RS6" s="27">
        <v>0.48278113383529397</v>
      </c>
      <c r="RT6" s="27">
        <v>0.492039680308823</v>
      </c>
      <c r="RU6" s="27">
        <v>0.61955633396176502</v>
      </c>
      <c r="RV6" s="27">
        <v>0.62637485511764701</v>
      </c>
      <c r="RW6" s="27">
        <f t="shared" si="88"/>
        <v>1.6278616394774299</v>
      </c>
      <c r="RX6" s="27">
        <f t="shared" si="89"/>
        <v>1.1273709179894458</v>
      </c>
      <c r="RY6" s="27">
        <v>104.724</v>
      </c>
      <c r="RZ6" s="27">
        <v>34.7072</v>
      </c>
      <c r="SA6" s="27">
        <v>34.171199999999999</v>
      </c>
      <c r="SB6" s="27">
        <v>34.644399999999997</v>
      </c>
      <c r="SC6" s="27">
        <v>124.333333333333</v>
      </c>
      <c r="SD6" s="27">
        <v>168.5</v>
      </c>
      <c r="SE6" s="27">
        <v>183</v>
      </c>
      <c r="SF6" s="30">
        <f t="shared" si="90"/>
        <v>63.775999999999996</v>
      </c>
      <c r="SG6" s="30">
        <f t="shared" si="91"/>
        <v>44.166666666666998</v>
      </c>
      <c r="SH6" s="27">
        <v>0.56710810810810797</v>
      </c>
      <c r="SI6" s="27">
        <v>0.25875135135135102</v>
      </c>
      <c r="SJ6" s="27">
        <v>7.5337837837837804E-2</v>
      </c>
      <c r="SK6" s="27">
        <v>8.5583783783783798E-2</v>
      </c>
      <c r="SL6" s="27">
        <v>8.05513513513514E-2</v>
      </c>
      <c r="SM6" s="27">
        <v>0.109483783783784</v>
      </c>
      <c r="SN6" s="27">
        <v>0.73704329770810795</v>
      </c>
      <c r="SO6" s="27">
        <v>0.764958338467567</v>
      </c>
      <c r="SP6" s="27">
        <v>0.50245891010270305</v>
      </c>
      <c r="SQ6" s="27">
        <v>0.54884528169459501</v>
      </c>
      <c r="SR6" s="27">
        <v>0.37294511905135103</v>
      </c>
      <c r="SS6" s="27">
        <v>0.75076062220540496</v>
      </c>
      <c r="ST6" s="27">
        <v>0.67564618682702704</v>
      </c>
      <c r="SU6" s="27">
        <v>3.1528853654054098E-2</v>
      </c>
      <c r="SV6" s="27">
        <v>5.6369091789729699</v>
      </c>
      <c r="SW6" s="27">
        <v>0.48747696735405399</v>
      </c>
      <c r="SX6" s="27">
        <v>0.50588803945405403</v>
      </c>
      <c r="SY6" s="27">
        <v>0.62645827080000005</v>
      </c>
      <c r="SZ6" s="27">
        <v>0.63987716139999995</v>
      </c>
      <c r="TA6" s="27">
        <f t="shared" si="92"/>
        <v>1.6812106744470516</v>
      </c>
      <c r="TB6" s="27">
        <f t="shared" si="93"/>
        <v>1.191710710480689</v>
      </c>
      <c r="TC6" s="27">
        <v>0.66312173913043504</v>
      </c>
      <c r="TD6" s="27">
        <v>0.28012173913043498</v>
      </c>
      <c r="TE6" s="27">
        <v>6.8926086956521707E-2</v>
      </c>
      <c r="TF6" s="27">
        <v>8.405E-2</v>
      </c>
      <c r="TG6" s="27">
        <v>8.7889130434782595E-2</v>
      </c>
      <c r="TH6" s="27">
        <v>0.11277173913043501</v>
      </c>
      <c r="TI6" s="27">
        <v>0.77432678396739096</v>
      </c>
      <c r="TJ6" s="27">
        <v>0.81065540885652199</v>
      </c>
      <c r="TK6" s="27">
        <v>0.53748666964565195</v>
      </c>
      <c r="TL6" s="27">
        <v>0.60365554144782596</v>
      </c>
      <c r="TM6" s="27">
        <v>0.40593169503260901</v>
      </c>
      <c r="TN6" s="27">
        <v>0.76504789423695696</v>
      </c>
      <c r="TO6" s="27">
        <v>0.70854421159130399</v>
      </c>
      <c r="TP6" s="27">
        <v>-2.1298772910869599E-2</v>
      </c>
      <c r="TQ6" s="27">
        <v>6.8945177920912997</v>
      </c>
      <c r="TR6" s="27">
        <v>0.500779826452174</v>
      </c>
      <c r="TS6" s="27">
        <v>0.52419612221956502</v>
      </c>
      <c r="TT6" s="27">
        <v>0.64473429923913095</v>
      </c>
      <c r="TU6" s="27">
        <v>0.66138693357173906</v>
      </c>
      <c r="TV6" s="27">
        <f t="shared" si="94"/>
        <v>1.8134843026248053</v>
      </c>
      <c r="TW6" s="27">
        <f t="shared" si="95"/>
        <v>1.3672626808220021</v>
      </c>
      <c r="TX6" s="27">
        <v>114.573913043478</v>
      </c>
      <c r="TY6" s="27">
        <v>31.1752173913044</v>
      </c>
      <c r="TZ6" s="27">
        <v>25.664782608695699</v>
      </c>
      <c r="UA6" s="27">
        <v>25.027826086956502</v>
      </c>
      <c r="UB6" s="27">
        <v>-151.99560869565201</v>
      </c>
      <c r="UC6" s="27">
        <v>-2.5964782608695698</v>
      </c>
      <c r="UD6" s="27">
        <v>-2.0878695652173902</v>
      </c>
      <c r="UE6" s="27">
        <v>116.35</v>
      </c>
      <c r="UF6" s="27">
        <v>185</v>
      </c>
      <c r="UG6" s="30">
        <f t="shared" si="96"/>
        <v>70.426086956521999</v>
      </c>
      <c r="UH6" s="30">
        <f t="shared" si="97"/>
        <v>68.650000000000006</v>
      </c>
      <c r="UI6" s="27">
        <v>0.59193181818181795</v>
      </c>
      <c r="UJ6" s="27">
        <v>0.245040909090909</v>
      </c>
      <c r="UK6" s="27">
        <v>5.2475000000000001E-2</v>
      </c>
      <c r="UL6" s="27">
        <v>6.7822727272727298E-2</v>
      </c>
      <c r="UM6" s="27">
        <v>6.3740909090909098E-2</v>
      </c>
      <c r="UN6" s="27">
        <v>9.4315909090909103E-2</v>
      </c>
      <c r="UO6" s="27">
        <v>0.79381029422045501</v>
      </c>
      <c r="UP6" s="27">
        <v>0.83660025864999998</v>
      </c>
      <c r="UQ6" s="27">
        <v>0.56604280510454497</v>
      </c>
      <c r="UR6" s="27">
        <v>0.64696444540909104</v>
      </c>
      <c r="US6" s="27">
        <v>0.41406357191818199</v>
      </c>
      <c r="UT6" s="27">
        <v>0.80555155881363605</v>
      </c>
      <c r="UU6" s="27">
        <v>0.72465438214318201</v>
      </c>
      <c r="UV6" s="27">
        <v>3.4406401134090901E-2</v>
      </c>
      <c r="UW6" s="27">
        <v>7.7534498149068201</v>
      </c>
      <c r="UX6" s="27">
        <v>0.49500124245681798</v>
      </c>
      <c r="UY6" s="27">
        <v>0.52156039854318204</v>
      </c>
      <c r="UZ6" s="27">
        <v>0.64266981479545504</v>
      </c>
      <c r="VA6" s="27">
        <v>0.66146071937045503</v>
      </c>
      <c r="VB6" s="27">
        <f t="shared" si="98"/>
        <v>1.8014139196733112</v>
      </c>
      <c r="VC6" s="27">
        <f t="shared" si="99"/>
        <v>1.4156448830436474</v>
      </c>
      <c r="VD6" s="27">
        <v>121.675</v>
      </c>
      <c r="VE6" s="27">
        <v>34.257727272727301</v>
      </c>
      <c r="VF6" s="27">
        <v>25.926590909090901</v>
      </c>
      <c r="VG6" s="27">
        <v>25.109545454545501</v>
      </c>
      <c r="VH6" s="27">
        <v>160.00031818181799</v>
      </c>
      <c r="VI6" s="27">
        <v>-2.6669772727272698</v>
      </c>
      <c r="VJ6" s="27">
        <v>-1.9072045454545501</v>
      </c>
      <c r="VK6" s="27">
        <v>132.52727272727299</v>
      </c>
      <c r="VL6" s="27">
        <v>190</v>
      </c>
      <c r="VM6" s="30">
        <f t="shared" si="100"/>
        <v>68.325000000000003</v>
      </c>
      <c r="VN6" s="30">
        <f t="shared" si="101"/>
        <v>57.472727272727013</v>
      </c>
      <c r="VO6" s="27">
        <v>0.63127</v>
      </c>
      <c r="VP6" s="27">
        <v>0.26313999999999999</v>
      </c>
      <c r="VQ6" s="27">
        <v>4.8175000000000003E-2</v>
      </c>
      <c r="VR6" s="27">
        <v>7.1550000000000002E-2</v>
      </c>
      <c r="VS6" s="27">
        <v>7.6512499999999997E-2</v>
      </c>
      <c r="VT6" s="27">
        <v>9.5822500000000005E-2</v>
      </c>
      <c r="VU6" s="27">
        <v>0.79652295220500002</v>
      </c>
      <c r="VV6" s="27">
        <v>0.85750826894999999</v>
      </c>
      <c r="VW6" s="27">
        <v>0.57246384581249998</v>
      </c>
      <c r="VX6" s="27">
        <v>0.68898341893750004</v>
      </c>
      <c r="VY6" s="27">
        <v>0.41225788156999998</v>
      </c>
      <c r="VZ6" s="27">
        <v>0.78340482913499998</v>
      </c>
      <c r="WA6" s="27">
        <v>0.73577932386</v>
      </c>
      <c r="WB6" s="27">
        <v>-3.2023211237500002E-2</v>
      </c>
      <c r="WC6" s="27">
        <v>7.8686634265500004</v>
      </c>
      <c r="WD6" s="27">
        <v>0.48107490758499999</v>
      </c>
      <c r="WE6" s="27">
        <v>0.51744596759499994</v>
      </c>
      <c r="WF6" s="27">
        <v>0.63232713825749998</v>
      </c>
      <c r="WG6" s="27">
        <v>0.65812885360749995</v>
      </c>
      <c r="WH6" s="27">
        <f t="shared" si="102"/>
        <v>1.7125113390551951</v>
      </c>
      <c r="WI6" s="27">
        <f t="shared" si="103"/>
        <v>1.3989891312609259</v>
      </c>
      <c r="WJ6" s="27">
        <v>114.36499999999999</v>
      </c>
      <c r="WK6" s="27">
        <v>35.384999999999998</v>
      </c>
      <c r="WL6" s="27">
        <v>28.303249999999998</v>
      </c>
      <c r="WM6" s="27">
        <v>27.797999999999998</v>
      </c>
      <c r="WN6" s="27">
        <v>-158.59630000000001</v>
      </c>
      <c r="WO6" s="27">
        <v>-2.5195249999999998</v>
      </c>
      <c r="WP6" s="27">
        <v>-1.7096499999999999</v>
      </c>
      <c r="WQ6" s="27">
        <v>131.76275000000001</v>
      </c>
      <c r="WR6" s="27">
        <v>196.5</v>
      </c>
      <c r="WS6" s="30">
        <f t="shared" si="104"/>
        <v>82.135000000000005</v>
      </c>
      <c r="WT6" s="30">
        <f t="shared" si="105"/>
        <v>64.737249999999989</v>
      </c>
      <c r="WU6" s="28">
        <v>5.19</v>
      </c>
      <c r="WV6" s="24">
        <v>1.04</v>
      </c>
      <c r="WW6" s="28">
        <v>78.2</v>
      </c>
      <c r="WX6" s="28">
        <v>25.9</v>
      </c>
      <c r="WY6" s="28">
        <v>7.1</v>
      </c>
      <c r="WZ6" s="28">
        <v>11.7</v>
      </c>
    </row>
    <row r="7" spans="1:624" x14ac:dyDescent="0.25">
      <c r="A7" s="27">
        <v>12</v>
      </c>
      <c r="B7" s="27">
        <v>2</v>
      </c>
      <c r="C7" s="27">
        <v>302</v>
      </c>
      <c r="D7" s="27">
        <v>3</v>
      </c>
      <c r="E7" s="27" t="s">
        <v>45</v>
      </c>
      <c r="F7" s="27">
        <v>6</v>
      </c>
      <c r="G7" s="27">
        <f t="shared" si="0"/>
        <v>85.176000000000002</v>
      </c>
      <c r="H7" s="28">
        <f t="shared" si="1"/>
        <v>28.391999999999999</v>
      </c>
      <c r="I7" s="29">
        <v>76.05</v>
      </c>
      <c r="J7" s="27">
        <f t="shared" si="2"/>
        <v>28.391999999999999</v>
      </c>
      <c r="K7" s="27">
        <f t="shared" si="3"/>
        <v>28.391999999999999</v>
      </c>
      <c r="L7" s="27">
        <f t="shared" si="4"/>
        <v>28.391999999999999</v>
      </c>
      <c r="M7" s="30">
        <v>408741.58307200001</v>
      </c>
      <c r="N7" s="30">
        <v>3660474.5257970002</v>
      </c>
      <c r="O7" s="31">
        <v>33.079040999999997</v>
      </c>
      <c r="P7" s="31">
        <v>-111.97775900000001</v>
      </c>
      <c r="Q7" s="27">
        <v>47.839999999999996</v>
      </c>
      <c r="R7" s="27">
        <v>22</v>
      </c>
      <c r="S7" s="27">
        <v>30.160000000000004</v>
      </c>
      <c r="T7" s="27">
        <v>53.12</v>
      </c>
      <c r="U7" s="27">
        <v>22.72</v>
      </c>
      <c r="V7" s="27">
        <v>24.160000000000004</v>
      </c>
      <c r="W7" s="27">
        <v>55.947761194029901</v>
      </c>
      <c r="X7" s="27">
        <f t="shared" si="5"/>
        <v>-55.947761194029901</v>
      </c>
      <c r="Y7" s="29">
        <v>-9999</v>
      </c>
      <c r="Z7" s="29">
        <v>-9999</v>
      </c>
      <c r="AA7" s="29">
        <v>-9999</v>
      </c>
      <c r="AB7" s="27">
        <v>8.4</v>
      </c>
      <c r="AC7" s="27">
        <v>7.2</v>
      </c>
      <c r="AD7" s="27">
        <v>0.8</v>
      </c>
      <c r="AE7" s="27" t="s">
        <v>104</v>
      </c>
      <c r="AF7" s="27">
        <v>2</v>
      </c>
      <c r="AG7" s="27">
        <v>1.1000000000000001</v>
      </c>
      <c r="AH7" s="27">
        <v>0.4</v>
      </c>
      <c r="AI7" s="27">
        <v>1</v>
      </c>
      <c r="AJ7" s="27">
        <v>348</v>
      </c>
      <c r="AK7" s="27">
        <v>45</v>
      </c>
      <c r="AL7" s="27">
        <v>1.39</v>
      </c>
      <c r="AM7" s="27">
        <v>6.9</v>
      </c>
      <c r="AN7" s="27">
        <v>15.4</v>
      </c>
      <c r="AO7" s="27">
        <v>4.04</v>
      </c>
      <c r="AP7" s="27">
        <v>2982</v>
      </c>
      <c r="AQ7" s="27">
        <v>342</v>
      </c>
      <c r="AR7" s="27">
        <v>271</v>
      </c>
      <c r="AS7" s="27">
        <v>19.8</v>
      </c>
      <c r="AT7" s="27">
        <v>0</v>
      </c>
      <c r="AU7" s="27">
        <v>5</v>
      </c>
      <c r="AV7" s="27">
        <v>75</v>
      </c>
      <c r="AW7" s="27">
        <v>14</v>
      </c>
      <c r="AX7" s="27">
        <v>6</v>
      </c>
      <c r="AY7" s="27">
        <v>1.1000000000000001</v>
      </c>
      <c r="AZ7" s="27">
        <v>65</v>
      </c>
      <c r="BA7" s="27">
        <v>86.147099860474384</v>
      </c>
      <c r="BB7" s="27">
        <v>49</v>
      </c>
      <c r="BC7" s="27">
        <v>1.4849999999999999</v>
      </c>
      <c r="BD7" s="27">
        <v>5.0000000000000001E-3</v>
      </c>
      <c r="BE7" s="27">
        <v>0.47499999999999998</v>
      </c>
      <c r="BF7" s="32">
        <v>2.2965551672491262</v>
      </c>
      <c r="BG7" s="32">
        <v>0.36948272418613937</v>
      </c>
      <c r="BH7" s="32">
        <v>0.18429966128710898</v>
      </c>
      <c r="BI7" s="32">
        <v>1.3304100852060394</v>
      </c>
      <c r="BJ7" s="32">
        <v>1.4249414578247221</v>
      </c>
      <c r="BK7" s="32">
        <v>1.4812228816517878</v>
      </c>
      <c r="BL7" s="24">
        <f t="shared" si="6"/>
        <v>10.664151565741061</v>
      </c>
      <c r="BM7" s="24">
        <f t="shared" si="7"/>
        <v>11.401350210889497</v>
      </c>
      <c r="BN7" s="24">
        <f t="shared" si="8"/>
        <v>16.722990551713654</v>
      </c>
      <c r="BO7" s="28">
        <f t="shared" si="9"/>
        <v>28.347647909619695</v>
      </c>
      <c r="BP7" s="24">
        <f t="shared" si="10"/>
        <v>5.3216403408241577</v>
      </c>
      <c r="BQ7" s="24">
        <f t="shared" si="11"/>
        <v>5.6997658312988886</v>
      </c>
      <c r="BR7" s="24">
        <f t="shared" si="12"/>
        <v>5.9248915266071513</v>
      </c>
      <c r="BS7" s="24">
        <f t="shared" si="13"/>
        <v>16.946297698730199</v>
      </c>
      <c r="BT7" s="32">
        <v>1.8929177904305263</v>
      </c>
      <c r="BU7" s="32">
        <v>1.5359297860669228</v>
      </c>
      <c r="BV7" s="32">
        <v>2.6444711057788446</v>
      </c>
      <c r="BW7" s="32">
        <v>1.4393147069077146</v>
      </c>
      <c r="BX7" s="32">
        <v>1.4309932189868371</v>
      </c>
      <c r="BY7" s="32">
        <v>1.4968279143536876</v>
      </c>
      <c r="BZ7" s="24">
        <f t="shared" si="14"/>
        <v>13.715390305989796</v>
      </c>
      <c r="CA7" s="24">
        <f t="shared" si="15"/>
        <v>24.293274729105175</v>
      </c>
      <c r="CB7" s="24">
        <f t="shared" si="16"/>
        <v>30.050533556736035</v>
      </c>
      <c r="CC7" s="24">
        <f t="shared" si="17"/>
        <v>5.7572588276308583</v>
      </c>
      <c r="CD7" s="24">
        <f t="shared" si="18"/>
        <v>5.7239728759473483</v>
      </c>
      <c r="CE7" s="24">
        <f t="shared" si="19"/>
        <v>5.9873116574147502</v>
      </c>
      <c r="CF7" s="24">
        <f t="shared" si="20"/>
        <v>17.468543360992957</v>
      </c>
      <c r="CG7" s="27">
        <v>3.7130676184810629</v>
      </c>
      <c r="CH7" s="27">
        <v>0.51530918551130678</v>
      </c>
      <c r="CI7" s="27">
        <v>0.78183731769658704</v>
      </c>
      <c r="CJ7" s="27">
        <v>1.4593123917882758</v>
      </c>
      <c r="CK7" s="27">
        <v>1.96</v>
      </c>
      <c r="CL7" s="27">
        <f t="shared" si="21"/>
        <v>0.20847319882689655</v>
      </c>
      <c r="CM7" s="27">
        <v>1.1963266319185901</v>
      </c>
      <c r="CN7" s="27">
        <f t="shared" si="22"/>
        <v>0.29908165797964753</v>
      </c>
      <c r="CO7" s="27">
        <v>1.4484790969482044</v>
      </c>
      <c r="CP7" s="27">
        <v>4.2183126749300284</v>
      </c>
      <c r="CQ7" s="28">
        <f t="shared" si="23"/>
        <v>16.913507215969478</v>
      </c>
      <c r="CR7" s="28">
        <f t="shared" si="24"/>
        <v>20.040856486755825</v>
      </c>
      <c r="CS7" s="28">
        <f t="shared" si="25"/>
        <v>20.874749282063412</v>
      </c>
      <c r="CT7" s="28">
        <f t="shared" si="26"/>
        <v>27.864992301774819</v>
      </c>
      <c r="CU7" s="27">
        <f t="shared" si="27"/>
        <v>0.8338927953075862</v>
      </c>
      <c r="CV7" s="27">
        <f t="shared" si="28"/>
        <v>1.1963266319185901</v>
      </c>
      <c r="CW7" s="27">
        <f t="shared" si="29"/>
        <v>5.7939163877928177</v>
      </c>
      <c r="CX7" s="27">
        <f t="shared" si="30"/>
        <v>7.8241358150189946</v>
      </c>
      <c r="CY7" s="29">
        <v>-9999</v>
      </c>
      <c r="CZ7" s="29">
        <v>-9999</v>
      </c>
      <c r="DA7" s="29">
        <v>-9999</v>
      </c>
      <c r="DB7" s="29">
        <v>-9999</v>
      </c>
      <c r="DC7" s="29">
        <v>-9999</v>
      </c>
      <c r="DD7" s="29">
        <v>-9999</v>
      </c>
      <c r="DE7" s="24">
        <v>9.9</v>
      </c>
      <c r="DF7" s="24">
        <v>9.9</v>
      </c>
      <c r="DG7" s="24">
        <v>9.9</v>
      </c>
      <c r="DH7" s="24">
        <v>14.333333333333334</v>
      </c>
      <c r="DI7" s="24">
        <v>28</v>
      </c>
      <c r="DJ7" s="24">
        <v>21.333333333333332</v>
      </c>
      <c r="DK7" s="24">
        <v>40.333333333333336</v>
      </c>
      <c r="DL7" s="24">
        <v>41.666666666666664</v>
      </c>
      <c r="DM7" s="24">
        <v>57.666666666666664</v>
      </c>
      <c r="DN7" s="24">
        <v>49.666666666666664</v>
      </c>
      <c r="DO7" s="24">
        <v>60</v>
      </c>
      <c r="DP7" s="24">
        <v>64.333333333333329</v>
      </c>
      <c r="DQ7" s="24">
        <v>73</v>
      </c>
      <c r="DR7" s="28">
        <f t="shared" si="31"/>
        <v>52.666666666666664</v>
      </c>
      <c r="DS7" s="28">
        <f t="shared" si="31"/>
        <v>51.888888888888886</v>
      </c>
      <c r="DT7" s="24">
        <v>82.333333333333329</v>
      </c>
      <c r="DU7" s="24">
        <v>89.666666666666671</v>
      </c>
      <c r="DV7" s="24">
        <v>93.666666666666671</v>
      </c>
      <c r="DW7" s="24">
        <v>94.333333333333329</v>
      </c>
      <c r="DX7" s="24">
        <v>83</v>
      </c>
      <c r="DY7" s="24">
        <v>332</v>
      </c>
      <c r="DZ7" s="28">
        <v>93.666666666666671</v>
      </c>
      <c r="EA7" s="28">
        <v>101</v>
      </c>
      <c r="EB7" s="24">
        <v>178</v>
      </c>
      <c r="EC7" s="24">
        <v>189</v>
      </c>
      <c r="ED7" s="24">
        <v>199</v>
      </c>
      <c r="EE7" s="24">
        <v>199</v>
      </c>
      <c r="EF7" s="24">
        <v>201</v>
      </c>
      <c r="EG7" s="24">
        <v>203</v>
      </c>
      <c r="EH7" s="33">
        <v>-9999</v>
      </c>
      <c r="EI7" s="33">
        <v>-9999</v>
      </c>
      <c r="EJ7" s="33">
        <v>-9999</v>
      </c>
      <c r="EK7" s="33">
        <v>-9999</v>
      </c>
      <c r="EL7" s="33">
        <v>-9999</v>
      </c>
      <c r="EM7" s="33">
        <v>-9999</v>
      </c>
      <c r="EN7" s="33">
        <v>-9999</v>
      </c>
      <c r="EO7" s="33">
        <v>-9999</v>
      </c>
      <c r="EP7" s="33">
        <v>-9999</v>
      </c>
      <c r="EQ7" s="29">
        <v>-9999</v>
      </c>
      <c r="ER7" s="29">
        <v>-9999</v>
      </c>
      <c r="ES7" s="29">
        <v>-9999</v>
      </c>
      <c r="ET7" s="29">
        <v>-9999</v>
      </c>
      <c r="EU7" s="29">
        <v>-9999</v>
      </c>
      <c r="EV7" s="29">
        <v>-9999</v>
      </c>
      <c r="EW7" s="33">
        <v>-9999</v>
      </c>
      <c r="EX7" s="33">
        <v>-9999</v>
      </c>
      <c r="EY7" s="29">
        <v>-9999</v>
      </c>
      <c r="EZ7" s="29">
        <v>-9999</v>
      </c>
      <c r="FA7" s="29">
        <v>-9999</v>
      </c>
      <c r="FB7" s="29">
        <v>-9999</v>
      </c>
      <c r="FC7" s="29">
        <v>-9999</v>
      </c>
      <c r="FD7" s="29">
        <v>-9999</v>
      </c>
      <c r="FE7" s="29">
        <v>-9999</v>
      </c>
      <c r="FF7" s="29">
        <v>-9999</v>
      </c>
      <c r="FG7" s="29">
        <v>-9999</v>
      </c>
      <c r="FH7" s="29">
        <v>-9999</v>
      </c>
      <c r="FI7" s="27">
        <v>248.8</v>
      </c>
      <c r="FJ7" s="27">
        <v>12</v>
      </c>
      <c r="FK7" s="27">
        <v>273.69</v>
      </c>
      <c r="FL7" s="27">
        <v>399.63</v>
      </c>
      <c r="FM7" s="27">
        <v>173</v>
      </c>
      <c r="FN7" s="27">
        <v>141.38999999999999</v>
      </c>
      <c r="FO7" s="27">
        <v>323.32</v>
      </c>
      <c r="FP7" s="24">
        <v>181.16</v>
      </c>
      <c r="FQ7" s="27">
        <v>134.57999999999998</v>
      </c>
      <c r="FR7" s="24">
        <v>190.23000000000002</v>
      </c>
      <c r="FS7" s="27">
        <v>140.61999999999998</v>
      </c>
      <c r="FT7" s="24">
        <f t="shared" si="32"/>
        <v>1319.4117647058822</v>
      </c>
      <c r="FU7" s="24">
        <f t="shared" si="33"/>
        <v>1178.0462184873948</v>
      </c>
      <c r="FV7" s="24">
        <f t="shared" si="34"/>
        <v>2439.2156862745096</v>
      </c>
      <c r="FW7" s="24">
        <f t="shared" si="35"/>
        <v>3917.9411764705883</v>
      </c>
      <c r="FX7" s="24">
        <f t="shared" si="36"/>
        <v>1386.1764705882351</v>
      </c>
      <c r="FY7" s="24">
        <f t="shared" si="37"/>
        <v>3169.8039215686276</v>
      </c>
      <c r="FZ7" s="24">
        <f t="shared" si="38"/>
        <v>10913.137254901962</v>
      </c>
      <c r="GA7" s="24">
        <f t="shared" si="39"/>
        <v>1776.0784313725489</v>
      </c>
      <c r="GB7" s="24">
        <v>75.239999999999995</v>
      </c>
      <c r="GC7" s="24">
        <v>84.21</v>
      </c>
      <c r="GD7" s="24">
        <f t="shared" si="40"/>
        <v>21.710000000000008</v>
      </c>
      <c r="GE7" s="27">
        <v>3.06</v>
      </c>
      <c r="GF7" s="27">
        <f t="shared" si="41"/>
        <v>74.64</v>
      </c>
      <c r="GG7" s="27">
        <v>0.81799999999999995</v>
      </c>
      <c r="GH7" s="27">
        <f t="shared" si="42"/>
        <v>32.048758823529411</v>
      </c>
      <c r="GI7" s="27">
        <v>1.47</v>
      </c>
      <c r="GJ7" s="27">
        <f t="shared" si="43"/>
        <v>20.376794117647055</v>
      </c>
      <c r="GK7" s="27">
        <v>3.5</v>
      </c>
      <c r="GL7" s="27">
        <v>3.181</v>
      </c>
      <c r="GM7" s="27">
        <f t="shared" si="44"/>
        <v>1.1002829298962591</v>
      </c>
      <c r="GN7" s="29">
        <v>-9999</v>
      </c>
      <c r="GO7" s="27">
        <f t="shared" si="45"/>
        <v>62.162745098039217</v>
      </c>
      <c r="GP7" s="24">
        <f t="shared" si="46"/>
        <v>189.22829803921567</v>
      </c>
      <c r="GQ7" s="24">
        <f t="shared" si="47"/>
        <v>168.95383753501397</v>
      </c>
      <c r="GR7" s="24">
        <f t="shared" si="106"/>
        <v>69.653773409429505</v>
      </c>
      <c r="GS7" s="27">
        <v>18.600000000000001</v>
      </c>
      <c r="GT7" s="24">
        <v>7.84</v>
      </c>
      <c r="GU7" s="24">
        <f t="shared" si="48"/>
        <v>7.33</v>
      </c>
      <c r="GV7" s="27">
        <f t="shared" si="49"/>
        <v>5671.4302269823274</v>
      </c>
      <c r="GW7" s="27">
        <v>2.5999999999999996</v>
      </c>
      <c r="GX7" s="27">
        <f t="shared" si="50"/>
        <v>0.354706684856753</v>
      </c>
      <c r="GY7" s="27">
        <f t="shared" si="51"/>
        <v>2011.6942142092835</v>
      </c>
      <c r="GZ7" s="29">
        <v>-9999</v>
      </c>
      <c r="HA7" s="29">
        <v>-9999</v>
      </c>
      <c r="HB7" s="27">
        <v>5731.4571428571444</v>
      </c>
      <c r="HC7" s="27">
        <f t="shared" si="52"/>
        <v>2032.9861625414151</v>
      </c>
      <c r="HD7" s="27">
        <f t="shared" si="53"/>
        <v>2104.1406782303643</v>
      </c>
      <c r="HE7" s="29">
        <v>-9999</v>
      </c>
      <c r="HF7" s="30">
        <v>3.87</v>
      </c>
      <c r="HG7" s="30">
        <f t="shared" si="55"/>
        <v>3.81</v>
      </c>
      <c r="HH7" s="30">
        <v>3000</v>
      </c>
      <c r="HI7" s="30">
        <f t="shared" si="56"/>
        <v>0.48596938775510207</v>
      </c>
      <c r="HJ7" s="27">
        <f t="shared" si="57"/>
        <v>2994.3294649961263</v>
      </c>
      <c r="HK7" s="27">
        <f t="shared" si="58"/>
        <v>2321.1856317799429</v>
      </c>
      <c r="HL7" s="27">
        <v>3.54</v>
      </c>
      <c r="HM7" s="30">
        <f t="shared" si="59"/>
        <v>105.99926306086287</v>
      </c>
      <c r="HN7" s="30">
        <f t="shared" si="60"/>
        <v>118.71917462816643</v>
      </c>
      <c r="HO7" s="30">
        <f t="shared" si="61"/>
        <v>0.6273859452224374</v>
      </c>
      <c r="HP7" s="27">
        <v>3.27</v>
      </c>
      <c r="HQ7" s="27">
        <v>0.58321578947368402</v>
      </c>
      <c r="HR7" s="27">
        <v>0.51151315789473695</v>
      </c>
      <c r="HS7" s="27">
        <v>0.476497368421053</v>
      </c>
      <c r="HT7" s="27">
        <v>0.39890263157894701</v>
      </c>
      <c r="HU7" s="27">
        <v>0.28136578947368401</v>
      </c>
      <c r="HV7" s="27">
        <v>0.31026578947368399</v>
      </c>
      <c r="HW7" s="27">
        <v>0.18743952397368399</v>
      </c>
      <c r="HX7" s="27">
        <v>0.100502317315789</v>
      </c>
      <c r="HY7" s="27">
        <v>0.12366930728947401</v>
      </c>
      <c r="HZ7" s="27">
        <v>3.5436676657894697E-2</v>
      </c>
      <c r="IA7" s="27">
        <v>6.5301106999999997E-2</v>
      </c>
      <c r="IB7" s="27">
        <v>0.348983050184211</v>
      </c>
      <c r="IC7" s="27">
        <v>0.30528880563157901</v>
      </c>
      <c r="ID7" s="27">
        <v>0.172872953605263</v>
      </c>
      <c r="IE7" s="27">
        <v>0.46199814134210498</v>
      </c>
      <c r="IF7" s="27">
        <v>0.64825548121052601</v>
      </c>
      <c r="IG7" s="27">
        <v>0.34577186747368399</v>
      </c>
      <c r="IH7" s="27">
        <v>0.66887779697368399</v>
      </c>
      <c r="II7" s="27">
        <v>0.385203736184211</v>
      </c>
      <c r="IJ7" s="27">
        <f t="shared" si="62"/>
        <v>2.0477228318052076</v>
      </c>
      <c r="IK7" s="27">
        <f t="shared" si="63"/>
        <v>0.14017749196141427</v>
      </c>
      <c r="IL7" s="27">
        <v>102.90526315789501</v>
      </c>
      <c r="IM7" s="27">
        <v>26.531578947368399</v>
      </c>
      <c r="IN7" s="27">
        <v>29.978947368421</v>
      </c>
      <c r="IO7" s="27">
        <v>30.417368421052601</v>
      </c>
      <c r="IP7" s="27">
        <v>92.857894736842098</v>
      </c>
      <c r="IQ7" s="27">
        <v>-1.09131578947368</v>
      </c>
      <c r="IR7" s="27">
        <v>-1.1816315789473699</v>
      </c>
      <c r="IS7" s="30">
        <v>104</v>
      </c>
      <c r="IT7" s="30">
        <v>118.5</v>
      </c>
      <c r="IU7" s="30">
        <f t="shared" si="64"/>
        <v>1.094736842104993</v>
      </c>
      <c r="IV7" s="27">
        <v>0.60737179487179505</v>
      </c>
      <c r="IW7" s="27">
        <v>0.51084102564102596</v>
      </c>
      <c r="IX7" s="27">
        <v>0.47258461538461499</v>
      </c>
      <c r="IY7" s="27">
        <v>0.39506666666666701</v>
      </c>
      <c r="IZ7" s="27">
        <v>0.27841282051282001</v>
      </c>
      <c r="JA7" s="27">
        <v>0.31278974358974299</v>
      </c>
      <c r="JB7" s="27">
        <v>0.21161427269743599</v>
      </c>
      <c r="JC7" s="27">
        <v>0.12462025162307699</v>
      </c>
      <c r="JD7" s="27">
        <v>0.12777446613333299</v>
      </c>
      <c r="JE7" s="27">
        <v>3.8845255048717997E-2</v>
      </c>
      <c r="JF7" s="27">
        <v>8.6201108917948702E-2</v>
      </c>
      <c r="JG7" s="27">
        <v>0.37113863623076898</v>
      </c>
      <c r="JH7" s="27">
        <v>0.31990407025897399</v>
      </c>
      <c r="JI7" s="27">
        <v>0.17313367266923099</v>
      </c>
      <c r="JJ7" s="27">
        <v>0.53778312972307696</v>
      </c>
      <c r="JK7" s="27">
        <v>0.69317187787435897</v>
      </c>
      <c r="JL7" s="27">
        <v>0.40614032623333302</v>
      </c>
      <c r="JM7" s="27">
        <v>0.717068291715384</v>
      </c>
      <c r="JN7" s="27">
        <v>0.45288335746666702</v>
      </c>
      <c r="JO7" s="27">
        <f t="shared" si="65"/>
        <v>2.523257372654105</v>
      </c>
      <c r="JP7" s="27">
        <f t="shared" si="66"/>
        <v>0.18896440259401248</v>
      </c>
      <c r="JQ7" s="27">
        <v>30.244499999999999</v>
      </c>
      <c r="JR7" s="27">
        <v>37.374499999999998</v>
      </c>
      <c r="JS7" s="27">
        <v>37.965000000000003</v>
      </c>
      <c r="JT7" s="27">
        <v>-153.99700000000001</v>
      </c>
      <c r="JU7" s="27">
        <v>-1.33735</v>
      </c>
      <c r="JV7" s="27">
        <v>-2.4485000000000001</v>
      </c>
      <c r="JW7" s="30">
        <v>105.5</v>
      </c>
      <c r="JX7" s="30">
        <v>119</v>
      </c>
      <c r="JY7" s="27">
        <v>0.46051666666666702</v>
      </c>
      <c r="JZ7" s="27">
        <v>0.39553571428571399</v>
      </c>
      <c r="KA7" s="27">
        <v>0.33029523809523798</v>
      </c>
      <c r="KB7" s="27">
        <v>0.26768095238095202</v>
      </c>
      <c r="KC7" s="27">
        <v>0.19946904761904799</v>
      </c>
      <c r="KD7" s="27">
        <v>0.21192380952380899</v>
      </c>
      <c r="KE7" s="27">
        <v>0.26441084706428603</v>
      </c>
      <c r="KF7" s="27">
        <v>0.16444139168095201</v>
      </c>
      <c r="KG7" s="27">
        <v>0.19279864952381001</v>
      </c>
      <c r="KH7" s="27">
        <v>9.0041263250000003E-2</v>
      </c>
      <c r="KI7" s="27">
        <v>7.5575931138095201E-2</v>
      </c>
      <c r="KJ7" s="27">
        <v>0.39515960406190498</v>
      </c>
      <c r="KK7" s="27">
        <v>0.36932389483571398</v>
      </c>
      <c r="KL7" s="27">
        <v>0.14596139194999999</v>
      </c>
      <c r="KM7" s="27">
        <v>0.72209655549285701</v>
      </c>
      <c r="KN7" s="27">
        <v>0.459144432335714</v>
      </c>
      <c r="KO7" s="27">
        <v>0.28395507063095199</v>
      </c>
      <c r="KP7" s="27">
        <v>0.49647402118571399</v>
      </c>
      <c r="KQ7" s="27">
        <v>0.33365569510238102</v>
      </c>
      <c r="KR7" s="27">
        <f t="shared" si="67"/>
        <v>0.99602204299114427</v>
      </c>
      <c r="KS7" s="27">
        <f t="shared" si="68"/>
        <v>0.16428592927012975</v>
      </c>
      <c r="KT7" s="27">
        <v>98.261904761904802</v>
      </c>
      <c r="KU7" s="27">
        <v>38.543333333333301</v>
      </c>
      <c r="KV7" s="27">
        <v>52.5790476190476</v>
      </c>
      <c r="KW7" s="27">
        <v>53.090952380952402</v>
      </c>
      <c r="KX7" s="27">
        <v>86.532380952381004</v>
      </c>
      <c r="KY7" s="27">
        <v>-1.45</v>
      </c>
      <c r="KZ7" s="27">
        <v>-2.4388095238095202</v>
      </c>
      <c r="LA7" s="30">
        <v>109.5</v>
      </c>
      <c r="LB7" s="30">
        <v>122</v>
      </c>
      <c r="LC7" s="30">
        <f t="shared" si="69"/>
        <v>11.238095238095198</v>
      </c>
      <c r="LD7" s="27">
        <v>0.50092400000000004</v>
      </c>
      <c r="LE7" s="27">
        <v>0.32281599999999999</v>
      </c>
      <c r="LF7" s="27">
        <v>0.30946600000000002</v>
      </c>
      <c r="LG7" s="27">
        <v>0.24096600000000001</v>
      </c>
      <c r="LH7" s="27">
        <v>0.17482800000000001</v>
      </c>
      <c r="LI7" s="27">
        <v>0.209148</v>
      </c>
      <c r="LJ7" s="27">
        <v>0.34949678065200002</v>
      </c>
      <c r="LK7" s="27">
        <v>0.235860652028</v>
      </c>
      <c r="LL7" s="27">
        <v>0.14520636479599999</v>
      </c>
      <c r="LM7" s="27">
        <v>2.1566788255999999E-2</v>
      </c>
      <c r="LN7" s="27">
        <v>0.21559910301400001</v>
      </c>
      <c r="LO7" s="27">
        <v>0.48197100873799997</v>
      </c>
      <c r="LP7" s="27">
        <v>0.41009220715400002</v>
      </c>
      <c r="LQ7" s="27">
        <v>0.159024892142</v>
      </c>
      <c r="LR7" s="27">
        <v>1.0842049611140001</v>
      </c>
      <c r="LS7" s="27">
        <v>0.92555522955000002</v>
      </c>
      <c r="LT7" s="27">
        <v>0.61845843080200003</v>
      </c>
      <c r="LU7" s="27">
        <v>0.93871665524600001</v>
      </c>
      <c r="LV7" s="27">
        <v>0.68600356326599998</v>
      </c>
      <c r="LW7" s="27">
        <f t="shared" si="70"/>
        <v>13.341423220973812</v>
      </c>
      <c r="LX7" s="27">
        <f t="shared" si="71"/>
        <v>0.55173225614591614</v>
      </c>
      <c r="LY7" s="27">
        <v>100.88235294117599</v>
      </c>
      <c r="LZ7" s="27">
        <v>38.286470588235296</v>
      </c>
      <c r="MA7" s="27">
        <v>50.6294117647059</v>
      </c>
      <c r="MB7" s="27">
        <v>51.9941176470588</v>
      </c>
      <c r="MC7" s="27">
        <v>124.08105882352901</v>
      </c>
      <c r="MD7" s="27">
        <v>-1.3935</v>
      </c>
      <c r="ME7" s="27">
        <v>-2.3496470588235301</v>
      </c>
      <c r="MF7" s="30">
        <v>118.5</v>
      </c>
      <c r="MG7" s="30">
        <v>131</v>
      </c>
      <c r="MH7" s="30">
        <f t="shared" si="72"/>
        <v>17.617647058824005</v>
      </c>
      <c r="MI7" s="27">
        <v>0.52321764705882401</v>
      </c>
      <c r="MJ7" s="27">
        <v>0.31605294117647098</v>
      </c>
      <c r="MK7" s="27">
        <v>0.22522058823529401</v>
      </c>
      <c r="ML7" s="27">
        <v>0.191647058823529</v>
      </c>
      <c r="MM7" s="27">
        <v>0.14697058823529399</v>
      </c>
      <c r="MN7" s="27">
        <v>0.1789</v>
      </c>
      <c r="MO7" s="27">
        <v>0.46144096747941199</v>
      </c>
      <c r="MP7" s="27">
        <v>0.39666928470588197</v>
      </c>
      <c r="MQ7" s="27">
        <v>0.24416148153529399</v>
      </c>
      <c r="MR7" s="27">
        <v>0.16804273735588199</v>
      </c>
      <c r="MS7" s="27">
        <v>0.245788892464706</v>
      </c>
      <c r="MT7" s="27">
        <v>0.55940046505294105</v>
      </c>
      <c r="MU7" s="27">
        <v>0.48837133393823501</v>
      </c>
      <c r="MV7" s="27">
        <v>0.13180123894411799</v>
      </c>
      <c r="MW7" s="27">
        <v>1.7400347537500001</v>
      </c>
      <c r="MX7" s="27">
        <v>0.62554805404117697</v>
      </c>
      <c r="MY7" s="27">
        <v>0.53456822303823504</v>
      </c>
      <c r="MZ7" s="27">
        <v>0.69925768206176497</v>
      </c>
      <c r="NA7" s="27">
        <v>0.62630834798235302</v>
      </c>
      <c r="NB7" s="27">
        <f t="shared" si="73"/>
        <v>2.280736975034797</v>
      </c>
      <c r="NC7" s="27">
        <f t="shared" si="74"/>
        <v>0.65547469709095596</v>
      </c>
      <c r="ND7" s="27">
        <v>106.614285714286</v>
      </c>
      <c r="NE7" s="27">
        <v>41.682857142857102</v>
      </c>
      <c r="NF7" s="27">
        <v>42.521428571428601</v>
      </c>
      <c r="NG7" s="27">
        <v>-81.553571428571402</v>
      </c>
      <c r="NH7" s="27">
        <v>-2.6368571428571399</v>
      </c>
      <c r="NI7" s="27">
        <v>-0.55473529411764699</v>
      </c>
      <c r="NJ7" s="28">
        <v>131</v>
      </c>
      <c r="NK7" s="28">
        <v>148.5</v>
      </c>
      <c r="NL7" s="30">
        <f t="shared" si="75"/>
        <v>24.385714285714002</v>
      </c>
      <c r="NM7" s="27">
        <v>0.57113599999999998</v>
      </c>
      <c r="NN7" s="27">
        <v>0.32507999999999998</v>
      </c>
      <c r="NO7" s="27">
        <v>0.167048</v>
      </c>
      <c r="NP7" s="27">
        <v>0.146144</v>
      </c>
      <c r="NQ7" s="27">
        <v>0.13098399999999999</v>
      </c>
      <c r="NR7" s="27">
        <v>0.151228</v>
      </c>
      <c r="NS7" s="27">
        <v>0.58890555046799997</v>
      </c>
      <c r="NT7" s="27">
        <v>0.54481735438800005</v>
      </c>
      <c r="NU7" s="27">
        <v>0.37791600550799997</v>
      </c>
      <c r="NV7" s="27">
        <v>0.32047329079600001</v>
      </c>
      <c r="NW7" s="27">
        <v>0.27302959923999998</v>
      </c>
      <c r="NX7" s="27">
        <v>0.62410404778399997</v>
      </c>
      <c r="NY7" s="27">
        <v>0.57823099292400004</v>
      </c>
      <c r="NZ7" s="27">
        <v>5.4531582167999998E-2</v>
      </c>
      <c r="OA7" s="27">
        <v>2.9268166562000002</v>
      </c>
      <c r="OB7" s="27">
        <v>0.50261928196799999</v>
      </c>
      <c r="OC7" s="27">
        <v>0.46436903458000001</v>
      </c>
      <c r="OD7" s="27">
        <v>0.60905565930399996</v>
      </c>
      <c r="OE7" s="27">
        <v>0.57907554373199999</v>
      </c>
      <c r="OF7" s="27">
        <f t="shared" si="76"/>
        <v>1.5570011136984916</v>
      </c>
      <c r="OG7" s="27">
        <f t="shared" si="77"/>
        <v>0.75690906853697548</v>
      </c>
      <c r="OH7" s="27">
        <v>107.12</v>
      </c>
      <c r="OI7" s="27">
        <v>36.228400000000001</v>
      </c>
      <c r="OJ7" s="27">
        <v>32.187600000000003</v>
      </c>
      <c r="OK7" s="27">
        <v>31.748799999999999</v>
      </c>
      <c r="OL7" s="28">
        <v>147</v>
      </c>
      <c r="OM7" s="28">
        <v>162</v>
      </c>
      <c r="ON7" s="30">
        <f t="shared" si="78"/>
        <v>39.879999999999995</v>
      </c>
      <c r="OO7" s="27">
        <v>0.66347045454545495</v>
      </c>
      <c r="OP7" s="27">
        <v>0.33719090909090899</v>
      </c>
      <c r="OQ7" s="27">
        <v>0.119956818181818</v>
      </c>
      <c r="OR7" s="27">
        <v>0.12872954545454501</v>
      </c>
      <c r="OS7" s="27">
        <v>0.12050681818181801</v>
      </c>
      <c r="OT7" s="27">
        <v>0.14778181818181799</v>
      </c>
      <c r="OU7" s="27">
        <v>0.673191305968182</v>
      </c>
      <c r="OV7" s="27">
        <v>0.692273176906818</v>
      </c>
      <c r="OW7" s="27">
        <v>0.44588123026590898</v>
      </c>
      <c r="OX7" s="27">
        <v>0.474232410659091</v>
      </c>
      <c r="OY7" s="27">
        <v>0.32549104045227301</v>
      </c>
      <c r="OZ7" s="27">
        <v>0.69119866878181802</v>
      </c>
      <c r="PA7" s="27">
        <v>0.633948809838636</v>
      </c>
      <c r="PB7" s="27">
        <v>3.3472571381818202E-2</v>
      </c>
      <c r="PC7" s="27">
        <v>4.1604906500136396</v>
      </c>
      <c r="PD7" s="27">
        <v>0.47075246992272701</v>
      </c>
      <c r="PE7" s="27">
        <v>0.48372319956363602</v>
      </c>
      <c r="PF7" s="27">
        <v>0.60053490443409097</v>
      </c>
      <c r="PG7" s="27">
        <v>0.61034448299772703</v>
      </c>
      <c r="PH7" s="27">
        <f t="shared" si="79"/>
        <v>1.5019721080108406</v>
      </c>
      <c r="PI7" s="27">
        <f t="shared" si="80"/>
        <v>0.96764039794020285</v>
      </c>
      <c r="PJ7" s="27">
        <v>107.021428571429</v>
      </c>
      <c r="PK7" s="27">
        <v>38.332142857142898</v>
      </c>
      <c r="PL7" s="27">
        <v>34.094285714285697</v>
      </c>
      <c r="PM7" s="27">
        <v>32.716428571428601</v>
      </c>
      <c r="PN7" s="27">
        <v>-32.9286136363636</v>
      </c>
      <c r="PO7" s="27">
        <v>-0.84379545454545402</v>
      </c>
      <c r="PP7" s="27">
        <v>-0.78681818181818197</v>
      </c>
      <c r="PQ7" s="27">
        <v>109.7</v>
      </c>
      <c r="PR7" s="30">
        <v>159</v>
      </c>
      <c r="PS7" s="30">
        <v>171</v>
      </c>
      <c r="PT7" s="30">
        <f t="shared" si="81"/>
        <v>51.978571428571001</v>
      </c>
      <c r="PU7" s="30">
        <f t="shared" si="82"/>
        <v>49.3</v>
      </c>
      <c r="PV7" s="27">
        <v>0.70920869565217404</v>
      </c>
      <c r="PW7" s="27">
        <v>0.33252608695652203</v>
      </c>
      <c r="PX7" s="27">
        <v>7.9663043478260795E-2</v>
      </c>
      <c r="PY7" s="27">
        <v>0.105034782608696</v>
      </c>
      <c r="PZ7" s="27">
        <v>9.9517391304347794E-2</v>
      </c>
      <c r="QA7" s="27">
        <v>0.13758043478260901</v>
      </c>
      <c r="QB7" s="27">
        <v>0.74116560775217399</v>
      </c>
      <c r="QC7" s="27">
        <v>0.79683429631304303</v>
      </c>
      <c r="QD7" s="27">
        <v>0.51907548439130402</v>
      </c>
      <c r="QE7" s="27">
        <v>0.61201636970652196</v>
      </c>
      <c r="QF7" s="27">
        <v>0.36128178315217402</v>
      </c>
      <c r="QG7" s="27">
        <v>0.75261845937173899</v>
      </c>
      <c r="QH7" s="27">
        <v>0.67366930258913005</v>
      </c>
      <c r="QI7" s="27">
        <v>2.7892081710869598E-2</v>
      </c>
      <c r="QJ7" s="27">
        <v>5.7516945305434799</v>
      </c>
      <c r="QK7" s="27">
        <v>0.45355925295869598</v>
      </c>
      <c r="QL7" s="27">
        <v>0.487448169828261</v>
      </c>
      <c r="QM7" s="27">
        <v>0.59849068556304397</v>
      </c>
      <c r="QN7" s="27">
        <v>0.62339829469347796</v>
      </c>
      <c r="QO7" s="27">
        <f t="shared" si="83"/>
        <v>1.4896704694928486</v>
      </c>
      <c r="QP7" s="27">
        <f t="shared" si="84"/>
        <v>1.1327911507433206</v>
      </c>
      <c r="QQ7" s="27">
        <v>109.60769230769201</v>
      </c>
      <c r="QR7" s="27">
        <v>31.839230769230799</v>
      </c>
      <c r="QS7" s="27">
        <v>29.076153846153801</v>
      </c>
      <c r="QT7" s="27">
        <v>28.8430769230769</v>
      </c>
      <c r="QU7" s="27">
        <f t="shared" si="85"/>
        <v>-2.9961538461538986</v>
      </c>
      <c r="QV7" s="27">
        <v>-25.181586956521699</v>
      </c>
      <c r="QW7" s="27">
        <v>-0.75045652173913002</v>
      </c>
      <c r="QX7" s="27">
        <v>-0.80176086956521697</v>
      </c>
      <c r="QY7" s="27">
        <v>112.66923076923101</v>
      </c>
      <c r="QZ7" s="30">
        <v>164.5</v>
      </c>
      <c r="RA7" s="30">
        <v>180</v>
      </c>
      <c r="RB7" s="30">
        <f t="shared" si="86"/>
        <v>54.892307692307995</v>
      </c>
      <c r="RC7" s="30">
        <f t="shared" si="87"/>
        <v>51.830769230768993</v>
      </c>
      <c r="RD7" s="27">
        <v>0.85820857142857099</v>
      </c>
      <c r="RE7" s="27">
        <v>0.407657142857143</v>
      </c>
      <c r="RF7" s="27">
        <v>8.9865714285714299E-2</v>
      </c>
      <c r="RG7" s="27">
        <v>0.112948571428571</v>
      </c>
      <c r="RH7" s="27">
        <v>0.113657142857143</v>
      </c>
      <c r="RI7" s="27">
        <v>0.15145428571428601</v>
      </c>
      <c r="RJ7" s="27">
        <v>0.76689088557999996</v>
      </c>
      <c r="RK7" s="27">
        <v>0.80950122519428602</v>
      </c>
      <c r="RL7" s="27">
        <v>0.56542346949714295</v>
      </c>
      <c r="RM7" s="27">
        <v>0.63743880829999999</v>
      </c>
      <c r="RN7" s="27">
        <v>0.355873173922857</v>
      </c>
      <c r="RO7" s="27">
        <v>0.76511754756571404</v>
      </c>
      <c r="RP7" s="27">
        <v>0.69907699763428499</v>
      </c>
      <c r="RQ7" s="27">
        <v>-2.66872842E-3</v>
      </c>
      <c r="RR7" s="27">
        <v>6.5992850486971397</v>
      </c>
      <c r="RS7" s="27">
        <v>0.43982482412285701</v>
      </c>
      <c r="RT7" s="27">
        <v>0.46407899644285699</v>
      </c>
      <c r="RU7" s="27">
        <v>0.58679230593999998</v>
      </c>
      <c r="RV7" s="27">
        <v>0.60468871822857095</v>
      </c>
      <c r="RW7" s="27">
        <f t="shared" si="88"/>
        <v>1.4177582781159226</v>
      </c>
      <c r="RX7" s="27">
        <f t="shared" si="89"/>
        <v>1.1052214746285376</v>
      </c>
      <c r="RY7" s="27">
        <v>102.238461538462</v>
      </c>
      <c r="RZ7" s="27">
        <v>34.655000000000001</v>
      </c>
      <c r="SA7" s="27">
        <v>30.9476923076923</v>
      </c>
      <c r="SB7" s="27">
        <v>30.9476923076923</v>
      </c>
      <c r="SC7" s="27">
        <v>131.87200000000001</v>
      </c>
      <c r="SD7" s="27">
        <v>168.5</v>
      </c>
      <c r="SE7" s="27">
        <v>183</v>
      </c>
      <c r="SF7" s="30">
        <f t="shared" si="90"/>
        <v>66.261538461537995</v>
      </c>
      <c r="SG7" s="30">
        <f t="shared" si="91"/>
        <v>36.627999999999986</v>
      </c>
      <c r="SH7" s="27">
        <v>0.73241351351351403</v>
      </c>
      <c r="SI7" s="27">
        <v>0.335040540540541</v>
      </c>
      <c r="SJ7" s="27">
        <v>6.9462162162162194E-2</v>
      </c>
      <c r="SK7" s="27">
        <v>9.3445945945945894E-2</v>
      </c>
      <c r="SL7" s="27">
        <v>9.36675675675675E-2</v>
      </c>
      <c r="SM7" s="27">
        <v>0.12853513513513501</v>
      </c>
      <c r="SN7" s="27">
        <v>0.77346066741081099</v>
      </c>
      <c r="SO7" s="27">
        <v>0.82585916115135205</v>
      </c>
      <c r="SP7" s="27">
        <v>0.56348313415675699</v>
      </c>
      <c r="SQ7" s="27">
        <v>0.65506582451351403</v>
      </c>
      <c r="SR7" s="27">
        <v>0.37234626952702699</v>
      </c>
      <c r="SS7" s="27">
        <v>0.77240389648108099</v>
      </c>
      <c r="ST7" s="27">
        <v>0.70037028895945996</v>
      </c>
      <c r="SU7" s="27">
        <v>-1.11945783513513E-3</v>
      </c>
      <c r="SV7" s="27">
        <v>6.8479212901918904</v>
      </c>
      <c r="SW7" s="27">
        <v>0.45099469488648602</v>
      </c>
      <c r="SX7" s="27">
        <v>0.48137492536486498</v>
      </c>
      <c r="SY7" s="27">
        <v>0.59982334437567597</v>
      </c>
      <c r="SZ7" s="27">
        <v>0.62197386786756803</v>
      </c>
      <c r="TA7" s="27">
        <f t="shared" si="92"/>
        <v>1.4962549865667973</v>
      </c>
      <c r="TB7" s="27">
        <f t="shared" si="93"/>
        <v>1.1860444480296843</v>
      </c>
      <c r="TC7" s="27">
        <v>0.85160000000000002</v>
      </c>
      <c r="TD7" s="27">
        <v>0.37463913043478198</v>
      </c>
      <c r="TE7" s="27">
        <v>7.0528260869565207E-2</v>
      </c>
      <c r="TF7" s="27">
        <v>9.9039130434782602E-2</v>
      </c>
      <c r="TG7" s="27">
        <v>0.108617391304348</v>
      </c>
      <c r="TH7" s="27">
        <v>0.14037173913043499</v>
      </c>
      <c r="TI7" s="27">
        <v>0.79162614520434804</v>
      </c>
      <c r="TJ7" s="27">
        <v>0.84653433008043499</v>
      </c>
      <c r="TK7" s="27">
        <v>0.58164086577608698</v>
      </c>
      <c r="TL7" s="27">
        <v>0.68192681002391298</v>
      </c>
      <c r="TM7" s="27">
        <v>0.389244265834783</v>
      </c>
      <c r="TN7" s="27">
        <v>0.77324509229782601</v>
      </c>
      <c r="TO7" s="27">
        <v>0.71631955649782597</v>
      </c>
      <c r="TP7" s="27">
        <v>-4.5589531213043502E-2</v>
      </c>
      <c r="TQ7" s="27">
        <v>7.6104838037891298</v>
      </c>
      <c r="TR7" s="27">
        <v>0.45996263925217401</v>
      </c>
      <c r="TS7" s="27">
        <v>0.49168540899347801</v>
      </c>
      <c r="TT7" s="27">
        <v>0.61116815911739097</v>
      </c>
      <c r="TU7" s="27">
        <v>0.63402585893695595</v>
      </c>
      <c r="TV7" s="27">
        <f t="shared" si="94"/>
        <v>1.5683782373419359</v>
      </c>
      <c r="TW7" s="27">
        <f t="shared" si="95"/>
        <v>1.2731208003063856</v>
      </c>
      <c r="TX7" s="27">
        <v>103.615217391304</v>
      </c>
      <c r="TY7" s="27">
        <v>31.2663043478261</v>
      </c>
      <c r="TZ7" s="27">
        <v>24.970434782608699</v>
      </c>
      <c r="UA7" s="27">
        <v>24.332826086956501</v>
      </c>
      <c r="UB7" s="27">
        <v>-151.976217391304</v>
      </c>
      <c r="UC7" s="27">
        <v>-2.8754565217391299</v>
      </c>
      <c r="UD7" s="27">
        <v>-2.2158260869565201</v>
      </c>
      <c r="UE7" s="27">
        <v>143.48478260869601</v>
      </c>
      <c r="UF7" s="27">
        <v>185</v>
      </c>
      <c r="UG7" s="30">
        <f t="shared" si="96"/>
        <v>81.384782608696</v>
      </c>
      <c r="UH7" s="30">
        <f t="shared" si="97"/>
        <v>41.515217391303992</v>
      </c>
      <c r="UI7" s="27">
        <v>0.77481190476190498</v>
      </c>
      <c r="UJ7" s="27">
        <v>0.33234047619047602</v>
      </c>
      <c r="UK7" s="27">
        <v>5.8445238095238099E-2</v>
      </c>
      <c r="UL7" s="27">
        <v>8.6997619047619004E-2</v>
      </c>
      <c r="UM7" s="27">
        <v>8.76142857142857E-2</v>
      </c>
      <c r="UN7" s="27">
        <v>0.123078571428571</v>
      </c>
      <c r="UO7" s="27">
        <v>0.798312712857143</v>
      </c>
      <c r="UP7" s="27">
        <v>0.85951718094523799</v>
      </c>
      <c r="UQ7" s="27">
        <v>0.58543105753095204</v>
      </c>
      <c r="UR7" s="27">
        <v>0.70041764305952403</v>
      </c>
      <c r="US7" s="27">
        <v>0.39997646105714302</v>
      </c>
      <c r="UT7" s="27">
        <v>0.79677315140000005</v>
      </c>
      <c r="UU7" s="27">
        <v>0.72561789425714296</v>
      </c>
      <c r="UV7" s="27">
        <v>-2.45483332619048E-3</v>
      </c>
      <c r="UW7" s="27">
        <v>7.9496870049785704</v>
      </c>
      <c r="UX7" s="27">
        <v>0.46541564275000002</v>
      </c>
      <c r="UY7" s="27">
        <v>0.50097448402380895</v>
      </c>
      <c r="UZ7" s="27">
        <v>0.618012659947619</v>
      </c>
      <c r="VA7" s="27">
        <v>0.6434317692</v>
      </c>
      <c r="VB7" s="27">
        <f t="shared" si="98"/>
        <v>1.6154768941896476</v>
      </c>
      <c r="VC7" s="27">
        <f t="shared" si="99"/>
        <v>1.3313798958325891</v>
      </c>
      <c r="VD7" s="27">
        <v>105.969047619048</v>
      </c>
      <c r="VE7" s="27">
        <v>33.970714285714301</v>
      </c>
      <c r="VF7" s="27">
        <v>25.836666666666702</v>
      </c>
      <c r="VG7" s="27">
        <v>24.945476190476199</v>
      </c>
      <c r="VH7" s="27">
        <v>159.74416666666701</v>
      </c>
      <c r="VI7" s="27">
        <v>-2.7781428571428601</v>
      </c>
      <c r="VJ7" s="27">
        <v>-1.8671428571428601</v>
      </c>
      <c r="VK7" s="27">
        <v>156.92926829268299</v>
      </c>
      <c r="VL7" s="27">
        <v>190</v>
      </c>
      <c r="VM7" s="30">
        <f t="shared" si="100"/>
        <v>84.030952380952002</v>
      </c>
      <c r="VN7" s="30">
        <f t="shared" si="101"/>
        <v>33.070731707317009</v>
      </c>
      <c r="VO7" s="27">
        <v>0.719231578947368</v>
      </c>
      <c r="VP7" s="27">
        <v>0.30949298245613999</v>
      </c>
      <c r="VQ7" s="27">
        <v>5.8040350877193003E-2</v>
      </c>
      <c r="VR7" s="27">
        <v>8.5175438596491196E-2</v>
      </c>
      <c r="VS7" s="27">
        <v>9.0242105263157901E-2</v>
      </c>
      <c r="VT7" s="27">
        <v>0.113336842105263</v>
      </c>
      <c r="VU7" s="27">
        <v>0.78075943624736799</v>
      </c>
      <c r="VV7" s="27">
        <v>0.84298165978245598</v>
      </c>
      <c r="VW7" s="27">
        <v>0.55909657319122796</v>
      </c>
      <c r="VX7" s="27">
        <v>0.67379104528771905</v>
      </c>
      <c r="VY7" s="27">
        <v>0.39697497738245602</v>
      </c>
      <c r="VZ7" s="27">
        <v>0.76648139529473702</v>
      </c>
      <c r="WA7" s="27">
        <v>0.71723507429473699</v>
      </c>
      <c r="WB7" s="27">
        <v>-2.6442017256140399E-2</v>
      </c>
      <c r="WC7" s="27">
        <v>7.4108157906333298</v>
      </c>
      <c r="WD7" s="27">
        <v>0.47182309704210501</v>
      </c>
      <c r="WE7" s="27">
        <v>0.50989456639473696</v>
      </c>
      <c r="WF7" s="27">
        <v>0.62167068158421002</v>
      </c>
      <c r="WG7" s="27">
        <v>0.64896037937017503</v>
      </c>
      <c r="WH7" s="27">
        <f t="shared" si="102"/>
        <v>1.6294862134405024</v>
      </c>
      <c r="WI7" s="27">
        <f t="shared" si="103"/>
        <v>1.3239027044798806</v>
      </c>
      <c r="WJ7" s="27">
        <v>106.980701754386</v>
      </c>
      <c r="WK7" s="27">
        <v>35.235438596491299</v>
      </c>
      <c r="WL7" s="27">
        <v>28.016315789473701</v>
      </c>
      <c r="WM7" s="27">
        <v>27.4024561403509</v>
      </c>
      <c r="WN7" s="27">
        <v>-158.87764912280699</v>
      </c>
      <c r="WO7" s="27">
        <v>-2.7073157894736899</v>
      </c>
      <c r="WP7" s="27">
        <v>-1.8354912280701801</v>
      </c>
      <c r="WQ7" s="27">
        <v>151.03473684210499</v>
      </c>
      <c r="WR7" s="27">
        <v>196.5</v>
      </c>
      <c r="WS7" s="30">
        <f t="shared" si="104"/>
        <v>89.519298245613996</v>
      </c>
      <c r="WT7" s="30">
        <f t="shared" si="105"/>
        <v>45.465263157895009</v>
      </c>
      <c r="WU7" s="28">
        <v>5.27</v>
      </c>
      <c r="WV7" s="24">
        <v>1.05</v>
      </c>
      <c r="WW7" s="28">
        <v>78.7</v>
      </c>
      <c r="WX7" s="28">
        <v>27</v>
      </c>
      <c r="WY7" s="28">
        <v>6.8</v>
      </c>
      <c r="WZ7" s="28">
        <v>10.8</v>
      </c>
    </row>
    <row r="8" spans="1:624" x14ac:dyDescent="0.25">
      <c r="A8" s="27">
        <v>13</v>
      </c>
      <c r="B8" s="27">
        <v>2</v>
      </c>
      <c r="C8" s="27">
        <v>202</v>
      </c>
      <c r="D8" s="27">
        <v>2</v>
      </c>
      <c r="E8" s="27" t="s">
        <v>46</v>
      </c>
      <c r="F8" s="27">
        <v>5</v>
      </c>
      <c r="G8" s="27">
        <f t="shared" si="0"/>
        <v>65.52000000000001</v>
      </c>
      <c r="H8" s="28">
        <f t="shared" si="1"/>
        <v>21.840000000000003</v>
      </c>
      <c r="I8" s="29">
        <v>58.5</v>
      </c>
      <c r="J8" s="27">
        <f t="shared" si="2"/>
        <v>21.840000000000003</v>
      </c>
      <c r="K8" s="27">
        <f t="shared" si="3"/>
        <v>21.840000000000003</v>
      </c>
      <c r="L8" s="27">
        <f t="shared" si="4"/>
        <v>21.840000000000003</v>
      </c>
      <c r="M8" s="30">
        <v>408741.92145800003</v>
      </c>
      <c r="N8" s="30">
        <v>3660497.386651</v>
      </c>
      <c r="O8" s="31">
        <v>33.079247000000002</v>
      </c>
      <c r="P8" s="31">
        <v>-111.977757</v>
      </c>
      <c r="Q8" s="27">
        <v>49.12</v>
      </c>
      <c r="R8" s="27">
        <v>23.439999999999998</v>
      </c>
      <c r="S8" s="27">
        <v>27.439999999999998</v>
      </c>
      <c r="T8" s="27">
        <v>47.12</v>
      </c>
      <c r="U8" s="27">
        <v>23.439999999999998</v>
      </c>
      <c r="V8" s="27">
        <v>29.439999999999998</v>
      </c>
      <c r="W8" s="27">
        <v>43.481481481481502</v>
      </c>
      <c r="X8" s="27">
        <f t="shared" si="5"/>
        <v>-43.481481481481502</v>
      </c>
      <c r="Y8" s="29">
        <v>-9999</v>
      </c>
      <c r="Z8" s="29">
        <v>-9999</v>
      </c>
      <c r="AA8" s="29">
        <v>-9999</v>
      </c>
      <c r="AB8" s="27">
        <v>8.4</v>
      </c>
      <c r="AC8" s="27">
        <v>7.2</v>
      </c>
      <c r="AD8" s="27">
        <v>0.72</v>
      </c>
      <c r="AE8" s="27" t="s">
        <v>102</v>
      </c>
      <c r="AF8" s="27">
        <v>2</v>
      </c>
      <c r="AG8" s="27">
        <v>1.1000000000000001</v>
      </c>
      <c r="AH8" s="27">
        <v>1</v>
      </c>
      <c r="AI8" s="27">
        <v>2</v>
      </c>
      <c r="AJ8" s="27">
        <v>255</v>
      </c>
      <c r="AK8" s="27">
        <v>32</v>
      </c>
      <c r="AL8" s="27">
        <v>1.0900000000000001</v>
      </c>
      <c r="AM8" s="27">
        <v>7.4</v>
      </c>
      <c r="AN8" s="27">
        <v>11.5</v>
      </c>
      <c r="AO8" s="27">
        <v>3.86</v>
      </c>
      <c r="AP8" s="27">
        <v>2705</v>
      </c>
      <c r="AQ8" s="27">
        <v>266</v>
      </c>
      <c r="AR8" s="27">
        <v>212</v>
      </c>
      <c r="AS8" s="27">
        <v>17.3</v>
      </c>
      <c r="AT8" s="27">
        <v>0</v>
      </c>
      <c r="AU8" s="27">
        <v>4</v>
      </c>
      <c r="AV8" s="27">
        <v>78</v>
      </c>
      <c r="AW8" s="27">
        <v>13</v>
      </c>
      <c r="AX8" s="27">
        <v>5</v>
      </c>
      <c r="AY8" s="27">
        <v>1.1000000000000001</v>
      </c>
      <c r="AZ8" s="27">
        <v>42</v>
      </c>
      <c r="BA8" s="27">
        <v>43.631112439000105</v>
      </c>
      <c r="BB8" s="27">
        <v>28</v>
      </c>
      <c r="BC8" s="27">
        <v>4.6949999999999994</v>
      </c>
      <c r="BD8" s="27">
        <v>0.68</v>
      </c>
      <c r="BE8" s="27">
        <v>1.2850000000000001</v>
      </c>
      <c r="BF8" s="32">
        <v>4.3362043362043359</v>
      </c>
      <c r="BG8" s="32">
        <v>2.3907172151645493</v>
      </c>
      <c r="BH8" s="32">
        <v>0.39278078854472231</v>
      </c>
      <c r="BI8" s="32">
        <v>1.43319233640209</v>
      </c>
      <c r="BJ8" s="32">
        <v>9.4550883304304556E-2</v>
      </c>
      <c r="BK8" s="32">
        <v>0.12489384023579958</v>
      </c>
      <c r="BL8" s="24">
        <f t="shared" si="6"/>
        <v>26.907686205475542</v>
      </c>
      <c r="BM8" s="24">
        <f t="shared" si="7"/>
        <v>28.478809359654431</v>
      </c>
      <c r="BN8" s="24">
        <f t="shared" si="8"/>
        <v>34.211578705262788</v>
      </c>
      <c r="BO8" s="28">
        <f t="shared" si="9"/>
        <v>35.089357599423209</v>
      </c>
      <c r="BP8" s="24">
        <f t="shared" si="10"/>
        <v>5.7327693456083599</v>
      </c>
      <c r="BQ8" s="24">
        <f t="shared" si="11"/>
        <v>0.37820353321721822</v>
      </c>
      <c r="BR8" s="24">
        <f t="shared" si="12"/>
        <v>0.49957536094319832</v>
      </c>
      <c r="BS8" s="24">
        <f t="shared" si="13"/>
        <v>6.610548239768776</v>
      </c>
      <c r="BT8" s="32">
        <v>2.01085062963516</v>
      </c>
      <c r="BU8" s="32">
        <v>1.5120616761999501</v>
      </c>
      <c r="BV8" s="32">
        <v>2.2684215774254666</v>
      </c>
      <c r="BW8" s="32">
        <v>2.2757830785319455</v>
      </c>
      <c r="BX8" s="32">
        <v>2.2641321656050959</v>
      </c>
      <c r="BY8" s="32">
        <v>3.0852179122360344</v>
      </c>
      <c r="BZ8" s="24">
        <f t="shared" si="14"/>
        <v>14.09164922334044</v>
      </c>
      <c r="CA8" s="24">
        <f t="shared" si="15"/>
        <v>23.165335533042306</v>
      </c>
      <c r="CB8" s="24">
        <f t="shared" si="16"/>
        <v>32.268467847170086</v>
      </c>
      <c r="CC8" s="24">
        <f t="shared" si="17"/>
        <v>9.103132314127782</v>
      </c>
      <c r="CD8" s="24">
        <f t="shared" si="18"/>
        <v>9.0565286624203836</v>
      </c>
      <c r="CE8" s="24">
        <f t="shared" si="19"/>
        <v>12.340871648944137</v>
      </c>
      <c r="CF8" s="24">
        <f t="shared" si="20"/>
        <v>30.500532625492305</v>
      </c>
      <c r="CG8" s="27">
        <v>32.421347471615064</v>
      </c>
      <c r="CH8" s="27">
        <v>5.1212532007832499</v>
      </c>
      <c r="CI8" s="27">
        <v>1.7849174475680496</v>
      </c>
      <c r="CJ8" s="27">
        <v>132.61259465922677</v>
      </c>
      <c r="CK8" s="27">
        <v>99.5</v>
      </c>
      <c r="CL8" s="27">
        <f t="shared" si="21"/>
        <v>18.94465637988954</v>
      </c>
      <c r="CM8" s="27">
        <v>8.9662763934754324</v>
      </c>
      <c r="CN8" s="27">
        <f t="shared" si="22"/>
        <v>2.2415690983688581</v>
      </c>
      <c r="CO8" s="27">
        <v>2.6420144740755429</v>
      </c>
      <c r="CP8" s="27">
        <v>1.8948318211439172</v>
      </c>
      <c r="CQ8" s="28">
        <f t="shared" si="23"/>
        <v>150.17040268959326</v>
      </c>
      <c r="CR8" s="28">
        <f t="shared" si="24"/>
        <v>157.31007247986545</v>
      </c>
      <c r="CS8" s="28">
        <f t="shared" si="25"/>
        <v>233.08869799942363</v>
      </c>
      <c r="CT8" s="28">
        <f t="shared" si="26"/>
        <v>252.62303228920123</v>
      </c>
      <c r="CU8" s="27">
        <f t="shared" si="27"/>
        <v>75.778625519558162</v>
      </c>
      <c r="CV8" s="27">
        <f t="shared" si="28"/>
        <v>8.9662763934754324</v>
      </c>
      <c r="CW8" s="27">
        <f t="shared" si="29"/>
        <v>10.568057896302172</v>
      </c>
      <c r="CX8" s="27">
        <f t="shared" si="30"/>
        <v>95.31295980933578</v>
      </c>
      <c r="CY8" s="27">
        <v>4.1167494079387401</v>
      </c>
      <c r="CZ8" s="30">
        <v>122.50154708799673</v>
      </c>
      <c r="DA8" s="27">
        <v>7.2872287796693822</v>
      </c>
      <c r="DB8" s="27">
        <v>60.742679719711674</v>
      </c>
      <c r="DC8" s="27">
        <v>0.88739419460582469</v>
      </c>
      <c r="DD8" s="22">
        <v>12.161264770061955</v>
      </c>
      <c r="DE8" s="24">
        <v>7.6</v>
      </c>
      <c r="DF8" s="24">
        <v>7.6</v>
      </c>
      <c r="DG8" s="24">
        <v>7.6</v>
      </c>
      <c r="DH8" s="24">
        <v>12</v>
      </c>
      <c r="DI8" s="24">
        <v>21.666666666666668</v>
      </c>
      <c r="DJ8" s="24">
        <v>28</v>
      </c>
      <c r="DK8" s="24">
        <v>37.333333333333336</v>
      </c>
      <c r="DL8" s="24">
        <v>39.333333333333336</v>
      </c>
      <c r="DM8" s="24">
        <v>54.666666666666664</v>
      </c>
      <c r="DN8" s="24">
        <v>41.666666666666664</v>
      </c>
      <c r="DO8" s="24">
        <v>55.666666666666664</v>
      </c>
      <c r="DP8" s="24">
        <v>57</v>
      </c>
      <c r="DQ8" s="24">
        <v>67.666666666666671</v>
      </c>
      <c r="DR8" s="28">
        <f t="shared" si="31"/>
        <v>49.222222222222221</v>
      </c>
      <c r="DS8" s="28">
        <f t="shared" si="31"/>
        <v>46</v>
      </c>
      <c r="DT8" s="24">
        <v>69</v>
      </c>
      <c r="DU8" s="24">
        <v>76</v>
      </c>
      <c r="DV8" s="24">
        <v>72</v>
      </c>
      <c r="DW8" s="24">
        <v>86.666666666666671</v>
      </c>
      <c r="DX8" s="24">
        <v>70.666666666666671</v>
      </c>
      <c r="DY8" s="24">
        <v>77.666666666666671</v>
      </c>
      <c r="DZ8" s="28">
        <v>72</v>
      </c>
      <c r="EA8" s="28">
        <v>79</v>
      </c>
      <c r="EB8" s="24">
        <v>178</v>
      </c>
      <c r="EC8" s="24">
        <v>189</v>
      </c>
      <c r="ED8" s="24">
        <v>199</v>
      </c>
      <c r="EE8" s="24">
        <v>199</v>
      </c>
      <c r="EF8" s="24">
        <v>201</v>
      </c>
      <c r="EG8" s="24">
        <v>203</v>
      </c>
      <c r="EH8" s="23">
        <v>50.5</v>
      </c>
      <c r="EI8" s="23">
        <v>37.700000000000003</v>
      </c>
      <c r="EJ8" s="23">
        <v>39.700000000000003</v>
      </c>
      <c r="EK8" s="23">
        <v>46</v>
      </c>
      <c r="EL8" s="23">
        <v>39.299999999999997</v>
      </c>
      <c r="EM8" s="23">
        <v>37.1</v>
      </c>
      <c r="EN8" s="23">
        <v>34</v>
      </c>
      <c r="EO8" s="23">
        <v>38.700000000000003</v>
      </c>
      <c r="EP8" s="23">
        <v>45.6</v>
      </c>
      <c r="EQ8" s="27">
        <v>4.95</v>
      </c>
      <c r="ER8" s="27">
        <v>4.97</v>
      </c>
      <c r="ES8" s="27">
        <v>4.5999999999999996</v>
      </c>
      <c r="ET8" s="27">
        <v>4.0599999999999996</v>
      </c>
      <c r="EU8" s="27">
        <v>3.91</v>
      </c>
      <c r="EV8" s="27">
        <v>3.75</v>
      </c>
      <c r="EW8" s="23">
        <v>3.97</v>
      </c>
      <c r="EX8" s="23">
        <v>3.89</v>
      </c>
      <c r="EY8" s="27">
        <v>3.41</v>
      </c>
      <c r="EZ8" s="23">
        <v>28710.856573705179</v>
      </c>
      <c r="FA8" s="23">
        <v>14210.358565737051</v>
      </c>
      <c r="FB8" s="23">
        <v>9244.1951219512193</v>
      </c>
      <c r="FC8" s="27">
        <v>8525.3658539999997</v>
      </c>
      <c r="FD8" s="27">
        <v>9099.2141453831046</v>
      </c>
      <c r="FE8" s="23">
        <v>416.4200649584987</v>
      </c>
      <c r="FF8" s="27">
        <v>7111.8170656844686</v>
      </c>
      <c r="FG8" s="27">
        <v>5241.5486307837591</v>
      </c>
      <c r="FH8" s="27">
        <v>116.38861629048085</v>
      </c>
      <c r="FI8" s="27">
        <v>242.63</v>
      </c>
      <c r="FJ8" s="27">
        <v>12</v>
      </c>
      <c r="FK8" s="27">
        <v>212.98</v>
      </c>
      <c r="FL8" s="27">
        <v>314.83</v>
      </c>
      <c r="FM8" s="27">
        <v>165</v>
      </c>
      <c r="FN8" s="27">
        <v>144.69999999999999</v>
      </c>
      <c r="FO8" s="27">
        <v>369.58000000000004</v>
      </c>
      <c r="FP8" s="24">
        <v>215.66</v>
      </c>
      <c r="FQ8" s="27">
        <v>144.38</v>
      </c>
      <c r="FR8" s="24">
        <v>225.9</v>
      </c>
      <c r="FS8" s="27">
        <v>150.78</v>
      </c>
      <c r="FT8" s="24">
        <f t="shared" si="32"/>
        <v>1415.4901960784314</v>
      </c>
      <c r="FU8" s="24">
        <f t="shared" si="33"/>
        <v>1263.8305322128851</v>
      </c>
      <c r="FV8" s="24">
        <f t="shared" si="34"/>
        <v>2378.7254901960782</v>
      </c>
      <c r="FW8" s="24">
        <f t="shared" si="35"/>
        <v>3086.5686274509803</v>
      </c>
      <c r="FX8" s="24">
        <f t="shared" si="36"/>
        <v>1418.6274509803923</v>
      </c>
      <c r="FY8" s="24">
        <f t="shared" si="37"/>
        <v>3623.3333333333339</v>
      </c>
      <c r="FZ8" s="24">
        <f t="shared" si="38"/>
        <v>10507.254901960785</v>
      </c>
      <c r="GA8" s="24">
        <f t="shared" si="39"/>
        <v>2114.3137254901962</v>
      </c>
      <c r="GB8" s="24">
        <v>89.03</v>
      </c>
      <c r="GC8" s="24">
        <v>71.42</v>
      </c>
      <c r="GD8" s="24">
        <f t="shared" si="40"/>
        <v>55.209999999999994</v>
      </c>
      <c r="GE8" s="27">
        <v>3.25</v>
      </c>
      <c r="GF8" s="27">
        <f t="shared" si="41"/>
        <v>77.308578431372538</v>
      </c>
      <c r="GG8" s="27">
        <v>1.03</v>
      </c>
      <c r="GH8" s="27">
        <f t="shared" si="42"/>
        <v>31.791656862745096</v>
      </c>
      <c r="GI8" s="27">
        <v>1.64</v>
      </c>
      <c r="GJ8" s="27">
        <f t="shared" si="43"/>
        <v>23.265490196078431</v>
      </c>
      <c r="GK8" s="27">
        <v>3.62</v>
      </c>
      <c r="GL8" s="27">
        <v>3.3149999999999999</v>
      </c>
      <c r="GM8" s="27">
        <f t="shared" si="44"/>
        <v>1.0920060331825039</v>
      </c>
      <c r="GN8" s="29">
        <v>-9999</v>
      </c>
      <c r="GO8" s="27">
        <f t="shared" si="45"/>
        <v>76.538156862745112</v>
      </c>
      <c r="GP8" s="24">
        <f t="shared" si="46"/>
        <v>208.9038823529412</v>
      </c>
      <c r="GQ8" s="24">
        <f t="shared" si="47"/>
        <v>186.52132352941177</v>
      </c>
      <c r="GR8" s="24">
        <f t="shared" si="106"/>
        <v>120.57979602097248</v>
      </c>
      <c r="GS8" s="27">
        <v>18.600000000000001</v>
      </c>
      <c r="GT8" s="24">
        <v>7.15</v>
      </c>
      <c r="GU8" s="24">
        <f t="shared" si="48"/>
        <v>6.6400000000000006</v>
      </c>
      <c r="GV8" s="27">
        <f t="shared" si="49"/>
        <v>5137.557531672941</v>
      </c>
      <c r="GW8" s="27">
        <v>2.34</v>
      </c>
      <c r="GX8" s="27">
        <f t="shared" si="50"/>
        <v>0.35240963855421681</v>
      </c>
      <c r="GY8" s="27">
        <f t="shared" si="51"/>
        <v>1810.5247927883552</v>
      </c>
      <c r="GZ8" s="29">
        <v>-9999</v>
      </c>
      <c r="HA8" s="27">
        <v>4351.5562500000005</v>
      </c>
      <c r="HB8" s="27">
        <v>5477.7</v>
      </c>
      <c r="HC8" s="27">
        <f t="shared" si="52"/>
        <v>1930.3942771084332</v>
      </c>
      <c r="HD8" s="27">
        <f t="shared" si="53"/>
        <v>1997.9580768072283</v>
      </c>
      <c r="HE8" s="27">
        <f t="shared" si="54"/>
        <v>1610.0758125000002</v>
      </c>
      <c r="HF8" s="30">
        <v>3.5100000000000002</v>
      </c>
      <c r="HG8" s="30">
        <f t="shared" si="55"/>
        <v>3.45</v>
      </c>
      <c r="HH8" s="30">
        <v>2524</v>
      </c>
      <c r="HI8" s="30">
        <f t="shared" si="56"/>
        <v>0.4825174825174825</v>
      </c>
      <c r="HJ8" s="27">
        <f t="shared" si="57"/>
        <v>2715.7871891825334</v>
      </c>
      <c r="HK8" s="27">
        <f t="shared" si="58"/>
        <v>1952.8908448708587</v>
      </c>
      <c r="HL8" s="27">
        <v>3.69</v>
      </c>
      <c r="HM8" s="30">
        <f t="shared" si="59"/>
        <v>100.21254728083549</v>
      </c>
      <c r="HN8" s="30">
        <f t="shared" si="60"/>
        <v>112.23805295453576</v>
      </c>
      <c r="HO8" s="30">
        <f t="shared" si="61"/>
        <v>0.53727126413529547</v>
      </c>
      <c r="HP8" s="27">
        <v>3.26</v>
      </c>
      <c r="HQ8" s="27">
        <v>0.54528421052631604</v>
      </c>
      <c r="HR8" s="27">
        <v>0.472336842105263</v>
      </c>
      <c r="HS8" s="27">
        <v>0.44613157894736799</v>
      </c>
      <c r="HT8" s="27">
        <v>0.373931578947369</v>
      </c>
      <c r="HU8" s="27">
        <v>0.263544736842105</v>
      </c>
      <c r="HV8" s="27">
        <v>0.291960526315789</v>
      </c>
      <c r="HW8" s="27">
        <v>0.18626974386842099</v>
      </c>
      <c r="HX8" s="27">
        <v>9.9822127921052606E-2</v>
      </c>
      <c r="HY8" s="27">
        <v>0.116202471684211</v>
      </c>
      <c r="HZ8" s="27">
        <v>2.8408749184210502E-2</v>
      </c>
      <c r="IA8" s="27">
        <v>7.1628712078947401E-2</v>
      </c>
      <c r="IB8" s="27">
        <v>0.348217242657895</v>
      </c>
      <c r="IC8" s="27">
        <v>0.30247209734210501</v>
      </c>
      <c r="ID8" s="27">
        <v>0.173216725473684</v>
      </c>
      <c r="IE8" s="27">
        <v>0.45835024547368403</v>
      </c>
      <c r="IF8" s="27">
        <v>0.72469066978947405</v>
      </c>
      <c r="IG8" s="27">
        <v>0.38277675073684198</v>
      </c>
      <c r="IH8" s="27">
        <v>0.74250139699999995</v>
      </c>
      <c r="II8" s="27">
        <v>0.42348831100000001</v>
      </c>
      <c r="IJ8" s="27">
        <f t="shared" si="62"/>
        <v>2.783691504318123</v>
      </c>
      <c r="IK8" s="27">
        <f t="shared" si="63"/>
        <v>0.15443929399179979</v>
      </c>
      <c r="IL8" s="27">
        <v>105.089473684211</v>
      </c>
      <c r="IM8" s="27">
        <v>26.252105263157901</v>
      </c>
      <c r="IN8" s="27">
        <v>29.935789473684199</v>
      </c>
      <c r="IO8" s="27">
        <v>30.272105263157901</v>
      </c>
      <c r="IP8" s="27">
        <v>93.4</v>
      </c>
      <c r="IQ8" s="27">
        <v>-0.87031578947368404</v>
      </c>
      <c r="IR8" s="27">
        <v>-1.2458947368421101</v>
      </c>
      <c r="IS8" s="30">
        <v>104</v>
      </c>
      <c r="IT8" s="30">
        <v>118.5</v>
      </c>
      <c r="IU8" s="30">
        <f t="shared" si="64"/>
        <v>-1.0894736842110007</v>
      </c>
      <c r="IV8" s="27">
        <v>0.60740000000000005</v>
      </c>
      <c r="IW8" s="27">
        <v>0.51459999999999995</v>
      </c>
      <c r="IX8" s="27">
        <v>0.47039999999999998</v>
      </c>
      <c r="IY8" s="27">
        <v>0.40460000000000002</v>
      </c>
      <c r="IZ8" s="27">
        <v>0.28110000000000002</v>
      </c>
      <c r="JA8" s="27">
        <v>0.3221</v>
      </c>
      <c r="JB8" s="27">
        <v>0.20039525690000001</v>
      </c>
      <c r="JC8" s="27">
        <v>0.12711078119999999</v>
      </c>
      <c r="JD8" s="27">
        <v>0.1196692776</v>
      </c>
      <c r="JE8" s="27">
        <v>4.48730964E-2</v>
      </c>
      <c r="JF8" s="27">
        <v>8.2709447399999997E-2</v>
      </c>
      <c r="JG8" s="27">
        <v>0.36724817110000002</v>
      </c>
      <c r="JH8" s="27">
        <v>0.30693921460000001</v>
      </c>
      <c r="JI8" s="27">
        <v>0.1801079189</v>
      </c>
      <c r="JJ8" s="27">
        <v>0.50123578840000005</v>
      </c>
      <c r="JK8" s="27">
        <v>0.65068790089999995</v>
      </c>
      <c r="JL8" s="27">
        <v>0.4127315621</v>
      </c>
      <c r="JM8" s="27">
        <v>0.67737226279999996</v>
      </c>
      <c r="JN8" s="27">
        <v>0.45759368839999998</v>
      </c>
      <c r="JO8" s="27">
        <f t="shared" si="65"/>
        <v>2.0995475113122213</v>
      </c>
      <c r="JP8" s="27">
        <f t="shared" si="66"/>
        <v>0.18033424018655286</v>
      </c>
      <c r="JQ8" s="27"/>
      <c r="JR8" s="27"/>
      <c r="JS8" s="27"/>
      <c r="JT8" s="27"/>
      <c r="JU8" s="27"/>
      <c r="JV8" s="27"/>
      <c r="JW8" s="30"/>
      <c r="JX8" s="30"/>
      <c r="JY8" s="27">
        <v>0.43979069767441897</v>
      </c>
      <c r="JZ8" s="27">
        <v>0.38886744186046501</v>
      </c>
      <c r="KA8" s="27">
        <v>0.33520697674418598</v>
      </c>
      <c r="KB8" s="27">
        <v>0.272097674418605</v>
      </c>
      <c r="KC8" s="27">
        <v>0.20346046511627899</v>
      </c>
      <c r="KD8" s="27">
        <v>0.214541860465116</v>
      </c>
      <c r="KE8" s="27">
        <v>0.235249350230233</v>
      </c>
      <c r="KF8" s="27">
        <v>0.13461961132558101</v>
      </c>
      <c r="KG8" s="27">
        <v>0.176788690155814</v>
      </c>
      <c r="KH8" s="27">
        <v>7.4217843158139493E-2</v>
      </c>
      <c r="KI8" s="27">
        <v>6.1106054962790701E-2</v>
      </c>
      <c r="KJ8" s="27">
        <v>0.366891369002326</v>
      </c>
      <c r="KK8" s="27">
        <v>0.34376131869534898</v>
      </c>
      <c r="KL8" s="27">
        <v>0.14419259937907</v>
      </c>
      <c r="KM8" s="27">
        <v>0.61833560685116296</v>
      </c>
      <c r="KN8" s="27">
        <v>0.46213050362790697</v>
      </c>
      <c r="KO8" s="27">
        <v>0.25657856736976697</v>
      </c>
      <c r="KP8" s="27">
        <v>0.49240794106511598</v>
      </c>
      <c r="KQ8" s="27">
        <v>0.29844976408139501</v>
      </c>
      <c r="KR8" s="27">
        <f t="shared" si="67"/>
        <v>0.94899020542603008</v>
      </c>
      <c r="KS8" s="27">
        <f t="shared" si="68"/>
        <v>0.13095273692835008</v>
      </c>
      <c r="KT8" s="27">
        <v>102.781818181818</v>
      </c>
      <c r="KU8" s="27">
        <v>38.496363636363597</v>
      </c>
      <c r="KV8" s="27">
        <v>53.496818181818199</v>
      </c>
      <c r="KW8" s="27">
        <v>53.902272727272702</v>
      </c>
      <c r="KX8" s="27">
        <v>86.541272727272698</v>
      </c>
      <c r="KY8" s="27">
        <v>-1.1015454545454499</v>
      </c>
      <c r="KZ8" s="27">
        <v>-2.4338636363636401</v>
      </c>
      <c r="LA8" s="30">
        <v>109.5</v>
      </c>
      <c r="LB8" s="30">
        <v>122</v>
      </c>
      <c r="LC8" s="30">
        <f t="shared" si="69"/>
        <v>6.7181818181820034</v>
      </c>
      <c r="LD8" s="27">
        <v>0.472635135135135</v>
      </c>
      <c r="LE8" s="27">
        <v>0.31111891891891902</v>
      </c>
      <c r="LF8" s="27">
        <v>0.315989189189189</v>
      </c>
      <c r="LG8" s="27">
        <v>0.24097567567567599</v>
      </c>
      <c r="LH8" s="27">
        <v>0.17434594594594599</v>
      </c>
      <c r="LI8" s="27">
        <v>0.2064</v>
      </c>
      <c r="LJ8" s="27">
        <v>0.321566282105405</v>
      </c>
      <c r="LK8" s="27">
        <v>0.195837988881081</v>
      </c>
      <c r="LL8" s="27">
        <v>0.12576666664324301</v>
      </c>
      <c r="LM8" s="27">
        <v>-8.3995118837837807E-3</v>
      </c>
      <c r="LN8" s="27">
        <v>0.20483803081351401</v>
      </c>
      <c r="LO8" s="27">
        <v>0.45822977722973002</v>
      </c>
      <c r="LP8" s="27">
        <v>0.38932636102162099</v>
      </c>
      <c r="LQ8" s="27">
        <v>0.16026162796486501</v>
      </c>
      <c r="LR8" s="27">
        <v>0.96654223072432499</v>
      </c>
      <c r="LS8" s="27">
        <v>1.1626998432864899</v>
      </c>
      <c r="LT8" s="27">
        <v>0.64559773688918898</v>
      </c>
      <c r="LU8" s="27">
        <v>1.1380629521405401</v>
      </c>
      <c r="LV8" s="27">
        <v>0.70609228381621603</v>
      </c>
      <c r="LW8" s="27">
        <f t="shared" si="70"/>
        <v>-33.163706992232761</v>
      </c>
      <c r="LX8" s="27">
        <f t="shared" si="71"/>
        <v>0.51914623764268364</v>
      </c>
      <c r="LY8" s="27">
        <v>104.638888888889</v>
      </c>
      <c r="LZ8" s="27">
        <v>38.466111111111097</v>
      </c>
      <c r="MA8" s="27">
        <v>49.716666666666697</v>
      </c>
      <c r="MB8" s="27">
        <v>50.275555555555599</v>
      </c>
      <c r="MC8" s="27">
        <v>124.13011111111101</v>
      </c>
      <c r="MD8" s="27">
        <v>-1.52105555555556</v>
      </c>
      <c r="ME8" s="27">
        <v>-2.36727777777778</v>
      </c>
      <c r="MF8" s="30">
        <v>118.5</v>
      </c>
      <c r="MG8" s="30">
        <v>131</v>
      </c>
      <c r="MH8" s="30">
        <f t="shared" si="72"/>
        <v>13.861111111111001</v>
      </c>
      <c r="MI8" s="27">
        <v>0.50840303030303002</v>
      </c>
      <c r="MJ8" s="27">
        <v>0.29646666666666699</v>
      </c>
      <c r="MK8" s="27">
        <v>0.20701818181818199</v>
      </c>
      <c r="ML8" s="27">
        <v>0.17407575757575799</v>
      </c>
      <c r="MM8" s="27">
        <v>0.134742424242424</v>
      </c>
      <c r="MN8" s="27">
        <v>0.164960606060606</v>
      </c>
      <c r="MO8" s="27">
        <v>0.48835499488484801</v>
      </c>
      <c r="MP8" s="27">
        <v>0.42029545692424197</v>
      </c>
      <c r="MQ8" s="27">
        <v>0.25924108547575803</v>
      </c>
      <c r="MR8" s="27">
        <v>0.17745190016666701</v>
      </c>
      <c r="MS8" s="27">
        <v>0.26286606393030298</v>
      </c>
      <c r="MT8" s="27">
        <v>0.57980179641818197</v>
      </c>
      <c r="MU8" s="27">
        <v>0.50868323378787905</v>
      </c>
      <c r="MV8" s="27">
        <v>0.12749144314545499</v>
      </c>
      <c r="MW8" s="27">
        <v>1.9282974327939399</v>
      </c>
      <c r="MX8" s="27">
        <v>0.628503946587879</v>
      </c>
      <c r="MY8" s="27">
        <v>0.53999655431818205</v>
      </c>
      <c r="MZ8" s="27">
        <v>0.70560361815454498</v>
      </c>
      <c r="NA8" s="27">
        <v>0.63547766349696999</v>
      </c>
      <c r="NB8" s="27">
        <f t="shared" si="73"/>
        <v>2.3693678433498095</v>
      </c>
      <c r="NC8" s="27">
        <f t="shared" si="74"/>
        <v>0.71487417462231662</v>
      </c>
      <c r="ND8" s="27">
        <v>110.53749999999999</v>
      </c>
      <c r="NE8" s="27">
        <v>41.1175</v>
      </c>
      <c r="NF8" s="27">
        <v>41.371250000000003</v>
      </c>
      <c r="NG8" s="27">
        <v>-80.031874999999999</v>
      </c>
      <c r="NH8" s="27">
        <v>-2.3148749999999998</v>
      </c>
      <c r="NI8" s="27">
        <v>-0.65903030303030297</v>
      </c>
      <c r="NJ8" s="28">
        <v>131</v>
      </c>
      <c r="NK8" s="28">
        <v>148.5</v>
      </c>
      <c r="NL8" s="30">
        <f t="shared" si="75"/>
        <v>20.462500000000006</v>
      </c>
      <c r="NM8" s="27">
        <v>0.46520624999999999</v>
      </c>
      <c r="NN8" s="27">
        <v>0.27100625</v>
      </c>
      <c r="NO8" s="27">
        <v>0.1764375</v>
      </c>
      <c r="NP8" s="27">
        <v>0.14173749999999999</v>
      </c>
      <c r="NQ8" s="27">
        <v>0.11878125</v>
      </c>
      <c r="NR8" s="27">
        <v>0.1361</v>
      </c>
      <c r="NS8" s="27">
        <v>0.53003861434374999</v>
      </c>
      <c r="NT8" s="27">
        <v>0.44710973809999999</v>
      </c>
      <c r="NU8" s="27">
        <v>0.31179724518125002</v>
      </c>
      <c r="NV8" s="27">
        <v>0.21037349793124999</v>
      </c>
      <c r="NW8" s="27">
        <v>0.26236009061249999</v>
      </c>
      <c r="NX8" s="27">
        <v>0.59076492484999998</v>
      </c>
      <c r="NY8" s="27">
        <v>0.54495640798125</v>
      </c>
      <c r="NZ8" s="27">
        <v>8.8330106724999996E-2</v>
      </c>
      <c r="OA8" s="27">
        <v>2.28741388306875</v>
      </c>
      <c r="OB8" s="27">
        <v>0.58983276254999994</v>
      </c>
      <c r="OC8" s="27">
        <v>0.49556124914999999</v>
      </c>
      <c r="OD8" s="27">
        <v>0.67482905410625005</v>
      </c>
      <c r="OE8" s="27">
        <v>0.59998617835000001</v>
      </c>
      <c r="OF8" s="27">
        <f t="shared" si="76"/>
        <v>2.0535324829819572</v>
      </c>
      <c r="OG8" s="27">
        <f t="shared" si="77"/>
        <v>0.71658863956089558</v>
      </c>
      <c r="OH8" s="27">
        <v>121.825</v>
      </c>
      <c r="OI8" s="27">
        <v>36.206874999999997</v>
      </c>
      <c r="OJ8" s="27">
        <v>34.340000000000003</v>
      </c>
      <c r="OK8" s="27">
        <v>34.043125000000003</v>
      </c>
      <c r="OL8" s="28">
        <v>147</v>
      </c>
      <c r="OM8" s="28">
        <v>162</v>
      </c>
      <c r="ON8" s="30">
        <f t="shared" si="78"/>
        <v>25.174999999999997</v>
      </c>
      <c r="OO8" s="27">
        <v>0.502312765957447</v>
      </c>
      <c r="OP8" s="27">
        <v>0.26601063829787203</v>
      </c>
      <c r="OQ8" s="27">
        <v>0.13248936170212799</v>
      </c>
      <c r="OR8" s="27">
        <v>0.122176595744681</v>
      </c>
      <c r="OS8" s="27">
        <v>0.110548936170213</v>
      </c>
      <c r="OT8" s="27">
        <v>0.12931276595744701</v>
      </c>
      <c r="OU8" s="27">
        <v>0.60556366038510601</v>
      </c>
      <c r="OV8" s="27">
        <v>0.57962138744255298</v>
      </c>
      <c r="OW8" s="27">
        <v>0.36872674191702098</v>
      </c>
      <c r="OX8" s="27">
        <v>0.33360613817659601</v>
      </c>
      <c r="OY8" s="27">
        <v>0.30623711793616998</v>
      </c>
      <c r="OZ8" s="27">
        <v>0.63687403746382998</v>
      </c>
      <c r="PA8" s="27">
        <v>0.58795209828510597</v>
      </c>
      <c r="PB8" s="27">
        <v>4.9988331017021298E-2</v>
      </c>
      <c r="PC8" s="27">
        <v>3.12389908696596</v>
      </c>
      <c r="PD8" s="27">
        <v>0.53048160716808501</v>
      </c>
      <c r="PE8" s="27">
        <v>0.50617044029574498</v>
      </c>
      <c r="PF8" s="27">
        <v>0.64027275444680898</v>
      </c>
      <c r="PG8" s="27">
        <v>0.62176592964042598</v>
      </c>
      <c r="PH8" s="27">
        <f t="shared" si="79"/>
        <v>1.7697713329615294</v>
      </c>
      <c r="PI8" s="27">
        <f t="shared" si="80"/>
        <v>0.88831833633273649</v>
      </c>
      <c r="PJ8" s="27">
        <v>117.38</v>
      </c>
      <c r="PK8" s="27">
        <v>38.725333333333303</v>
      </c>
      <c r="PL8" s="27">
        <v>39.582000000000001</v>
      </c>
      <c r="PM8" s="27">
        <v>37.721333333333298</v>
      </c>
      <c r="PN8" s="27">
        <v>-32.775914893616999</v>
      </c>
      <c r="PO8" s="27">
        <v>-0.75025531914893595</v>
      </c>
      <c r="PP8" s="27">
        <v>-0.77744680851063797</v>
      </c>
      <c r="PQ8" s="27">
        <v>115.02</v>
      </c>
      <c r="PR8" s="30">
        <v>159</v>
      </c>
      <c r="PS8" s="30">
        <v>171</v>
      </c>
      <c r="PT8" s="30">
        <f t="shared" si="81"/>
        <v>41.620000000000005</v>
      </c>
      <c r="PU8" s="30">
        <f t="shared" si="82"/>
        <v>43.980000000000004</v>
      </c>
      <c r="PV8" s="27">
        <v>0.47675333333333297</v>
      </c>
      <c r="PW8" s="27">
        <v>0.228711111111111</v>
      </c>
      <c r="PX8" s="27">
        <v>0.10471555555555601</v>
      </c>
      <c r="PY8" s="27">
        <v>0.101555555555556</v>
      </c>
      <c r="PZ8" s="27">
        <v>8.2922222222222203E-2</v>
      </c>
      <c r="QA8" s="27">
        <v>0.111251111111111</v>
      </c>
      <c r="QB8" s="27">
        <v>0.644834052131111</v>
      </c>
      <c r="QC8" s="27">
        <v>0.63570825372888895</v>
      </c>
      <c r="QD8" s="27">
        <v>0.38227609625777798</v>
      </c>
      <c r="QE8" s="27">
        <v>0.369803787717778</v>
      </c>
      <c r="QF8" s="27">
        <v>0.35011745850888898</v>
      </c>
      <c r="QG8" s="27">
        <v>0.70104284950222195</v>
      </c>
      <c r="QH8" s="27">
        <v>0.61878260953333297</v>
      </c>
      <c r="QI8" s="27">
        <v>0.10126282072666699</v>
      </c>
      <c r="QJ8" s="27">
        <v>3.7100950588066701</v>
      </c>
      <c r="QK8" s="27">
        <v>0.55361488981333296</v>
      </c>
      <c r="QL8" s="27">
        <v>0.54396348156888896</v>
      </c>
      <c r="QM8" s="27">
        <v>0.669199709937778</v>
      </c>
      <c r="QN8" s="27">
        <v>0.66205327045777795</v>
      </c>
      <c r="QO8" s="27">
        <f t="shared" si="83"/>
        <v>2.0004122011541701</v>
      </c>
      <c r="QP8" s="27">
        <f t="shared" si="84"/>
        <v>1.0845219588029531</v>
      </c>
      <c r="QQ8" s="27">
        <v>120.972222222222</v>
      </c>
      <c r="QR8" s="27">
        <v>31.856666666666701</v>
      </c>
      <c r="QS8" s="27">
        <v>31.620555555555601</v>
      </c>
      <c r="QT8" s="27">
        <v>31.390555555555601</v>
      </c>
      <c r="QU8" s="27">
        <f t="shared" si="85"/>
        <v>-0.46611111111110048</v>
      </c>
      <c r="QV8" s="27">
        <v>-35.7021333333333</v>
      </c>
      <c r="QW8" s="27">
        <v>-0.95064444444444496</v>
      </c>
      <c r="QX8" s="27">
        <v>-0.92688888888888898</v>
      </c>
      <c r="QY8" s="27">
        <v>120.466666666667</v>
      </c>
      <c r="QZ8" s="30">
        <v>164.5</v>
      </c>
      <c r="RA8" s="30">
        <v>180</v>
      </c>
      <c r="RB8" s="30">
        <f t="shared" si="86"/>
        <v>43.527777777777999</v>
      </c>
      <c r="RC8" s="30">
        <f t="shared" si="87"/>
        <v>44.033333333333005</v>
      </c>
      <c r="RD8" s="27">
        <v>0.51011818181818203</v>
      </c>
      <c r="RE8" s="27">
        <v>0.253854545454546</v>
      </c>
      <c r="RF8" s="27">
        <v>0.114765909090909</v>
      </c>
      <c r="RG8" s="27">
        <v>0.10559545454545501</v>
      </c>
      <c r="RH8" s="27">
        <v>9.1290909090909103E-2</v>
      </c>
      <c r="RI8" s="27">
        <v>0.116475</v>
      </c>
      <c r="RJ8" s="27">
        <v>0.64968676359545396</v>
      </c>
      <c r="RK8" s="27">
        <v>0.62429015013181799</v>
      </c>
      <c r="RL8" s="27">
        <v>0.407526114856818</v>
      </c>
      <c r="RM8" s="27">
        <v>0.37269010655000001</v>
      </c>
      <c r="RN8" s="27">
        <v>0.33245004835681802</v>
      </c>
      <c r="RO8" s="27">
        <v>0.69099966760909104</v>
      </c>
      <c r="RP8" s="27">
        <v>0.62243609862954496</v>
      </c>
      <c r="RQ8" s="27">
        <v>7.3255211356818201E-2</v>
      </c>
      <c r="RR8" s="27">
        <v>3.8544261840409102</v>
      </c>
      <c r="RS8" s="27">
        <v>0.53693524856590902</v>
      </c>
      <c r="RT8" s="27">
        <v>0.51270537738863597</v>
      </c>
      <c r="RU8" s="27">
        <v>0.65236352573181799</v>
      </c>
      <c r="RV8" s="27">
        <v>0.63405928122954502</v>
      </c>
      <c r="RW8" s="27">
        <f t="shared" si="88"/>
        <v>1.8424484060196953</v>
      </c>
      <c r="RX8" s="27">
        <f t="shared" si="89"/>
        <v>1.0094900444062422</v>
      </c>
      <c r="RY8" s="27">
        <v>115.736363636364</v>
      </c>
      <c r="RZ8" s="27">
        <v>34.343030303030297</v>
      </c>
      <c r="SA8" s="27">
        <v>36.251818181818201</v>
      </c>
      <c r="SB8" s="27">
        <v>36.565757575757601</v>
      </c>
      <c r="SC8" s="27">
        <v>125.027272727273</v>
      </c>
      <c r="SD8" s="27">
        <v>168.5</v>
      </c>
      <c r="SE8" s="27">
        <v>183</v>
      </c>
      <c r="SF8" s="30">
        <f t="shared" si="90"/>
        <v>52.763636363635996</v>
      </c>
      <c r="SG8" s="30">
        <f t="shared" si="91"/>
        <v>43.472727272726999</v>
      </c>
      <c r="SH8" s="27">
        <v>0.43170833333333303</v>
      </c>
      <c r="SI8" s="27">
        <v>0.204438888888889</v>
      </c>
      <c r="SJ8" s="27">
        <v>9.1433333333333297E-2</v>
      </c>
      <c r="SK8" s="27">
        <v>8.7011111111111095E-2</v>
      </c>
      <c r="SL8" s="27">
        <v>7.5158333333333299E-2</v>
      </c>
      <c r="SM8" s="27">
        <v>9.8699999999999996E-2</v>
      </c>
      <c r="SN8" s="27">
        <v>0.65917308507500005</v>
      </c>
      <c r="SO8" s="27">
        <v>0.64421789649166705</v>
      </c>
      <c r="SP8" s="27">
        <v>0.39986926102499998</v>
      </c>
      <c r="SQ8" s="27">
        <v>0.379322885036111</v>
      </c>
      <c r="SR8" s="27">
        <v>0.354559353427778</v>
      </c>
      <c r="SS8" s="27">
        <v>0.69983968475277802</v>
      </c>
      <c r="ST8" s="27">
        <v>0.62349559804444399</v>
      </c>
      <c r="SU8" s="27">
        <v>7.3755402149999996E-2</v>
      </c>
      <c r="SV8" s="27">
        <v>3.9803636338638899</v>
      </c>
      <c r="SW8" s="27">
        <v>0.55233313155555597</v>
      </c>
      <c r="SX8" s="27">
        <v>0.53824893922222194</v>
      </c>
      <c r="SY8" s="27">
        <v>0.66944855882777798</v>
      </c>
      <c r="SZ8" s="27">
        <v>0.658846564419444</v>
      </c>
      <c r="TA8" s="27">
        <f t="shared" si="92"/>
        <v>2.0111351457647051</v>
      </c>
      <c r="TB8" s="27">
        <f t="shared" si="93"/>
        <v>1.1116742302779938</v>
      </c>
      <c r="TC8" s="27">
        <v>0.49352340425531899</v>
      </c>
      <c r="TD8" s="27">
        <v>0.214276595744681</v>
      </c>
      <c r="TE8" s="27">
        <v>8.3231914893617004E-2</v>
      </c>
      <c r="TF8" s="27">
        <v>8.2419148936170195E-2</v>
      </c>
      <c r="TG8" s="27">
        <v>7.5419148936170202E-2</v>
      </c>
      <c r="TH8" s="27">
        <v>9.6008510638297906E-2</v>
      </c>
      <c r="TI8" s="27">
        <v>0.70966582248085097</v>
      </c>
      <c r="TJ8" s="27">
        <v>0.70651423665531898</v>
      </c>
      <c r="TK8" s="27">
        <v>0.44035600150425502</v>
      </c>
      <c r="TL8" s="27">
        <v>0.43691785623191498</v>
      </c>
      <c r="TM8" s="27">
        <v>0.39344026966170198</v>
      </c>
      <c r="TN8" s="27">
        <v>0.73195015749361703</v>
      </c>
      <c r="TO8" s="27">
        <v>0.67150510364042504</v>
      </c>
      <c r="TP8" s="27">
        <v>4.50439235829787E-2</v>
      </c>
      <c r="TQ8" s="27">
        <v>5.0124283143914896</v>
      </c>
      <c r="TR8" s="27">
        <v>0.55945861161489396</v>
      </c>
      <c r="TS8" s="27">
        <v>0.55535945185531899</v>
      </c>
      <c r="TT8" s="27">
        <v>0.68379410710850996</v>
      </c>
      <c r="TU8" s="27">
        <v>0.68079509026383001</v>
      </c>
      <c r="TV8" s="27">
        <f t="shared" si="94"/>
        <v>2.1309282200321427</v>
      </c>
      <c r="TW8" s="27">
        <f t="shared" si="95"/>
        <v>1.3032072286763952</v>
      </c>
      <c r="TX8" s="27">
        <v>125.410638297872</v>
      </c>
      <c r="TY8" s="27">
        <v>31.662340425531902</v>
      </c>
      <c r="TZ8" s="27">
        <v>26.1248936170213</v>
      </c>
      <c r="UA8" s="27">
        <v>25.713404255319102</v>
      </c>
      <c r="UB8" s="27">
        <v>-151.70812765957399</v>
      </c>
      <c r="UC8" s="27">
        <v>-2.31440425531915</v>
      </c>
      <c r="UD8" s="27">
        <v>-1.71246808510638</v>
      </c>
      <c r="UE8" s="27">
        <v>126.10212765957399</v>
      </c>
      <c r="UF8" s="27">
        <v>185</v>
      </c>
      <c r="UG8" s="30">
        <f t="shared" si="96"/>
        <v>59.589361702128002</v>
      </c>
      <c r="UH8" s="30">
        <f t="shared" si="97"/>
        <v>58.897872340426005</v>
      </c>
      <c r="UI8" s="27">
        <v>0.44836046511627897</v>
      </c>
      <c r="UJ8" s="27">
        <v>0.193162790697674</v>
      </c>
      <c r="UK8" s="27">
        <v>6.7444186046511603E-2</v>
      </c>
      <c r="UL8" s="27">
        <v>7.2679069767441901E-2</v>
      </c>
      <c r="UM8" s="27">
        <v>5.9951162790697697E-2</v>
      </c>
      <c r="UN8" s="27">
        <v>8.45837209302326E-2</v>
      </c>
      <c r="UO8" s="27">
        <v>0.71817790243720903</v>
      </c>
      <c r="UP8" s="27">
        <v>0.73570056874185996</v>
      </c>
      <c r="UQ8" s="27">
        <v>0.451614748206977</v>
      </c>
      <c r="UR8" s="27">
        <v>0.482212307744186</v>
      </c>
      <c r="US8" s="27">
        <v>0.396342182339535</v>
      </c>
      <c r="UT8" s="27">
        <v>0.76226082854185995</v>
      </c>
      <c r="UU8" s="27">
        <v>0.68067932155813904</v>
      </c>
      <c r="UV8" s="27">
        <v>9.6422053839534894E-2</v>
      </c>
      <c r="UW8" s="27">
        <v>5.2115713966837198</v>
      </c>
      <c r="UX8" s="27">
        <v>0.53974437542790699</v>
      </c>
      <c r="UY8" s="27">
        <v>0.55200039720000005</v>
      </c>
      <c r="UZ8" s="27">
        <v>0.67010987285581403</v>
      </c>
      <c r="VA8" s="27">
        <v>0.67885879383255798</v>
      </c>
      <c r="VB8" s="27">
        <f t="shared" si="98"/>
        <v>2.0299117630736876</v>
      </c>
      <c r="VC8" s="27">
        <f t="shared" si="99"/>
        <v>1.3211533830965614</v>
      </c>
      <c r="VD8" s="27">
        <v>132.488372093023</v>
      </c>
      <c r="VE8" s="27">
        <v>33.819302325581397</v>
      </c>
      <c r="VF8" s="27">
        <v>26.588372093023299</v>
      </c>
      <c r="VG8" s="27">
        <v>25.6518604651163</v>
      </c>
      <c r="VH8" s="27">
        <v>159.53841860465101</v>
      </c>
      <c r="VI8" s="27">
        <v>-2.4875813953488399</v>
      </c>
      <c r="VJ8" s="27">
        <v>-1.6963953488372101</v>
      </c>
      <c r="VK8" s="27">
        <v>135.332558139535</v>
      </c>
      <c r="VL8" s="27">
        <v>190</v>
      </c>
      <c r="VM8" s="30">
        <f t="shared" si="100"/>
        <v>57.511627906976997</v>
      </c>
      <c r="VN8" s="30">
        <f t="shared" si="101"/>
        <v>54.667441860465004</v>
      </c>
      <c r="VO8" s="27">
        <v>0.49656190476190498</v>
      </c>
      <c r="VP8" s="27">
        <v>0.21195714285714301</v>
      </c>
      <c r="VQ8" s="27">
        <v>5.3290476190476201E-2</v>
      </c>
      <c r="VR8" s="27">
        <v>7.0202380952381002E-2</v>
      </c>
      <c r="VS8" s="27">
        <v>6.8402380952381006E-2</v>
      </c>
      <c r="VT8" s="27">
        <v>8.42928571428571E-2</v>
      </c>
      <c r="VU8" s="27">
        <v>0.75036802749523801</v>
      </c>
      <c r="VV8" s="27">
        <v>0.80365483744761901</v>
      </c>
      <c r="VW8" s="27">
        <v>0.50004072195952398</v>
      </c>
      <c r="VX8" s="27">
        <v>0.59532748764523802</v>
      </c>
      <c r="VY8" s="27">
        <v>0.40120962363809498</v>
      </c>
      <c r="VZ8" s="27">
        <v>0.755741766638095</v>
      </c>
      <c r="WA8" s="27">
        <v>0.707076106259524</v>
      </c>
      <c r="WB8" s="27">
        <v>1.4167505040476199E-2</v>
      </c>
      <c r="WC8" s="27">
        <v>6.0749954859666699</v>
      </c>
      <c r="WD8" s="27">
        <v>0.49980656096666698</v>
      </c>
      <c r="WE8" s="27">
        <v>0.53493873737619002</v>
      </c>
      <c r="WF8" s="27">
        <v>0.64290967399523802</v>
      </c>
      <c r="WG8" s="27">
        <v>0.66796549110952397</v>
      </c>
      <c r="WH8" s="27">
        <f t="shared" si="102"/>
        <v>1.7937274909963974</v>
      </c>
      <c r="WI8" s="27">
        <f t="shared" si="103"/>
        <v>1.3427467367616988</v>
      </c>
      <c r="WJ8" s="27">
        <v>123.20238095238101</v>
      </c>
      <c r="WK8" s="27">
        <v>35.794523809523803</v>
      </c>
      <c r="WL8" s="27">
        <v>30.0240476190476</v>
      </c>
      <c r="WM8" s="27">
        <v>29.134523809523799</v>
      </c>
      <c r="WN8" s="27">
        <v>-158.826404761905</v>
      </c>
      <c r="WO8" s="27">
        <v>-2.3217619047619098</v>
      </c>
      <c r="WP8" s="27">
        <v>-1.4468333333333301</v>
      </c>
      <c r="WQ8" s="27">
        <v>130.30714285714299</v>
      </c>
      <c r="WR8" s="27">
        <v>196.5</v>
      </c>
      <c r="WS8" s="30">
        <f t="shared" si="104"/>
        <v>73.297619047618994</v>
      </c>
      <c r="WT8" s="30">
        <f t="shared" si="105"/>
        <v>66.192857142857008</v>
      </c>
      <c r="WU8" s="28">
        <v>5.09</v>
      </c>
      <c r="WV8" s="24">
        <v>1.05</v>
      </c>
      <c r="WW8" s="28">
        <v>80.3</v>
      </c>
      <c r="WX8" s="28">
        <v>27.7</v>
      </c>
      <c r="WY8" s="28">
        <v>6.9</v>
      </c>
      <c r="WZ8" s="28">
        <v>10.6</v>
      </c>
    </row>
    <row r="9" spans="1:624" x14ac:dyDescent="0.25">
      <c r="A9" s="27">
        <v>14</v>
      </c>
      <c r="B9" s="27">
        <v>2</v>
      </c>
      <c r="C9" s="27">
        <v>202</v>
      </c>
      <c r="D9" s="27">
        <v>2</v>
      </c>
      <c r="E9" s="27" t="s">
        <v>46</v>
      </c>
      <c r="F9" s="27">
        <v>5</v>
      </c>
      <c r="G9" s="27">
        <f t="shared" si="0"/>
        <v>65.52000000000001</v>
      </c>
      <c r="H9" s="28">
        <f t="shared" si="1"/>
        <v>21.840000000000003</v>
      </c>
      <c r="I9" s="29">
        <v>58.5</v>
      </c>
      <c r="J9" s="27">
        <f t="shared" si="2"/>
        <v>21.840000000000003</v>
      </c>
      <c r="K9" s="27">
        <f t="shared" si="3"/>
        <v>21.840000000000003</v>
      </c>
      <c r="L9" s="27">
        <f t="shared" si="4"/>
        <v>21.840000000000003</v>
      </c>
      <c r="M9" s="30">
        <v>408742.20437499997</v>
      </c>
      <c r="N9" s="30">
        <v>3660515.6723489999</v>
      </c>
      <c r="O9" s="31">
        <v>33.079411999999998</v>
      </c>
      <c r="P9" s="31">
        <v>-111.977756</v>
      </c>
      <c r="Q9" s="27">
        <v>49.12</v>
      </c>
      <c r="R9" s="27">
        <v>21.439999999999998</v>
      </c>
      <c r="S9" s="27">
        <v>29.439999999999998</v>
      </c>
      <c r="T9" s="27">
        <v>61.12</v>
      </c>
      <c r="U9" s="27">
        <v>21.439999999999998</v>
      </c>
      <c r="V9" s="27">
        <v>17.439999999999998</v>
      </c>
      <c r="W9" s="27">
        <v>47.037313432835802</v>
      </c>
      <c r="X9" s="27">
        <f t="shared" si="5"/>
        <v>-47.037313432835802</v>
      </c>
      <c r="Y9" s="29">
        <v>-9999</v>
      </c>
      <c r="Z9" s="29">
        <v>-9999</v>
      </c>
      <c r="AA9" s="29">
        <v>-9999</v>
      </c>
      <c r="AB9" s="27">
        <v>8.4</v>
      </c>
      <c r="AC9" s="27">
        <v>7.2</v>
      </c>
      <c r="AD9" s="27">
        <v>0.68</v>
      </c>
      <c r="AE9" s="27" t="s">
        <v>102</v>
      </c>
      <c r="AF9" s="27">
        <v>2</v>
      </c>
      <c r="AG9" s="27">
        <v>1</v>
      </c>
      <c r="AH9" s="27">
        <v>0.4</v>
      </c>
      <c r="AI9" s="27">
        <v>1</v>
      </c>
      <c r="AJ9" s="27">
        <v>261</v>
      </c>
      <c r="AK9" s="27">
        <v>27</v>
      </c>
      <c r="AL9" s="27">
        <v>1.08</v>
      </c>
      <c r="AM9" s="27">
        <v>7</v>
      </c>
      <c r="AN9" s="27">
        <v>11</v>
      </c>
      <c r="AO9" s="27">
        <v>3.13</v>
      </c>
      <c r="AP9" s="27">
        <v>3103</v>
      </c>
      <c r="AQ9" s="27">
        <v>298</v>
      </c>
      <c r="AR9" s="27">
        <v>240</v>
      </c>
      <c r="AS9" s="27">
        <v>19.7</v>
      </c>
      <c r="AT9" s="27">
        <v>0</v>
      </c>
      <c r="AU9" s="27">
        <v>3</v>
      </c>
      <c r="AV9" s="27">
        <v>79</v>
      </c>
      <c r="AW9" s="27">
        <v>13</v>
      </c>
      <c r="AX9" s="27">
        <v>5</v>
      </c>
      <c r="AY9" s="27">
        <v>1</v>
      </c>
      <c r="AZ9" s="27">
        <v>36</v>
      </c>
      <c r="BA9" s="27">
        <v>99.880513790699993</v>
      </c>
      <c r="BB9" s="27">
        <v>62</v>
      </c>
      <c r="BC9" s="27">
        <v>2.17</v>
      </c>
      <c r="BD9" s="27">
        <v>0.44499999999999995</v>
      </c>
      <c r="BE9" s="27">
        <v>0.1</v>
      </c>
      <c r="BF9" s="32">
        <v>2.5194961007798442</v>
      </c>
      <c r="BG9" s="32">
        <v>1.2022389875882209</v>
      </c>
      <c r="BH9" s="32">
        <v>0.35863717872086071</v>
      </c>
      <c r="BI9" s="32">
        <v>0.17876987002947284</v>
      </c>
      <c r="BJ9" s="32">
        <v>0.50326374009666663</v>
      </c>
      <c r="BK9" s="32">
        <v>1.0929779907171735</v>
      </c>
      <c r="BL9" s="24">
        <f t="shared" si="6"/>
        <v>14.88694035347226</v>
      </c>
      <c r="BM9" s="24">
        <f t="shared" si="7"/>
        <v>16.321489068355703</v>
      </c>
      <c r="BN9" s="24">
        <f t="shared" si="8"/>
        <v>17.036568548473593</v>
      </c>
      <c r="BO9" s="28">
        <f t="shared" si="9"/>
        <v>23.421535471728955</v>
      </c>
      <c r="BP9" s="24">
        <f t="shared" si="10"/>
        <v>0.71507948011789135</v>
      </c>
      <c r="BQ9" s="24">
        <f t="shared" si="11"/>
        <v>2.0130549603866665</v>
      </c>
      <c r="BR9" s="24">
        <f t="shared" si="12"/>
        <v>4.371911962868694</v>
      </c>
      <c r="BS9" s="24">
        <f t="shared" si="13"/>
        <v>7.100046403373252</v>
      </c>
      <c r="BT9" s="32">
        <v>1.9656755138694872</v>
      </c>
      <c r="BU9" s="32">
        <v>1.6603510171519749</v>
      </c>
      <c r="BV9" s="32">
        <v>1.1177902528689949</v>
      </c>
      <c r="BW9" s="32">
        <v>1.5320125754778184</v>
      </c>
      <c r="BX9" s="32">
        <v>1.9734212629896086</v>
      </c>
      <c r="BY9" s="32">
        <v>2.9589643624731341</v>
      </c>
      <c r="BZ9" s="24">
        <f t="shared" si="14"/>
        <v>14.504106124085848</v>
      </c>
      <c r="CA9" s="24">
        <f t="shared" si="15"/>
        <v>18.975267135561829</v>
      </c>
      <c r="CB9" s="24">
        <f t="shared" si="16"/>
        <v>25.103317437473102</v>
      </c>
      <c r="CC9" s="24">
        <f t="shared" si="17"/>
        <v>6.1280503019112738</v>
      </c>
      <c r="CD9" s="24">
        <f t="shared" si="18"/>
        <v>7.8936850519584345</v>
      </c>
      <c r="CE9" s="24">
        <f t="shared" si="19"/>
        <v>11.835857449892536</v>
      </c>
      <c r="CF9" s="24">
        <f t="shared" si="20"/>
        <v>25.857592803762245</v>
      </c>
      <c r="CG9" s="27">
        <v>12.640813478217524</v>
      </c>
      <c r="CH9" s="27">
        <v>3.2606521304260854</v>
      </c>
      <c r="CI9" s="27">
        <v>1.8641611274926282</v>
      </c>
      <c r="CJ9" s="27">
        <v>26.972366840208245</v>
      </c>
      <c r="CK9" s="27">
        <v>28.7</v>
      </c>
      <c r="CL9" s="27">
        <f t="shared" si="21"/>
        <v>3.8531952628868922</v>
      </c>
      <c r="CM9" s="27">
        <v>3.4855350296270471</v>
      </c>
      <c r="CN9" s="27">
        <f t="shared" si="22"/>
        <v>0.87138375740676177</v>
      </c>
      <c r="CO9" s="27">
        <v>0.39338711283736683</v>
      </c>
      <c r="CP9" s="29">
        <v>-9999</v>
      </c>
      <c r="CQ9" s="28">
        <v>2</v>
      </c>
      <c r="CR9" s="28">
        <f t="shared" si="24"/>
        <v>9.4566445099705128</v>
      </c>
      <c r="CS9" s="28">
        <f t="shared" si="25"/>
        <v>24.869425561518081</v>
      </c>
      <c r="CT9" s="28">
        <f t="shared" si="26"/>
        <v>29.928509042494596</v>
      </c>
      <c r="CU9" s="27">
        <f t="shared" si="27"/>
        <v>15.412781051547569</v>
      </c>
      <c r="CV9" s="27">
        <f t="shared" si="28"/>
        <v>3.4855350296270471</v>
      </c>
      <c r="CW9" s="27">
        <f t="shared" si="29"/>
        <v>1.5735484513494673</v>
      </c>
      <c r="CX9" s="27">
        <f t="shared" si="30"/>
        <v>20.471864532524084</v>
      </c>
      <c r="CY9" s="29">
        <v>-9999</v>
      </c>
      <c r="CZ9" s="29">
        <v>-9999</v>
      </c>
      <c r="DA9" s="29">
        <v>-9999</v>
      </c>
      <c r="DB9" s="29">
        <v>-9999</v>
      </c>
      <c r="DC9" s="29">
        <v>-9999</v>
      </c>
      <c r="DD9" s="29">
        <v>-9999</v>
      </c>
      <c r="DE9" s="24">
        <v>7.6</v>
      </c>
      <c r="DF9" s="24">
        <v>7.6</v>
      </c>
      <c r="DG9" s="24">
        <v>7.6</v>
      </c>
      <c r="DH9" s="24">
        <v>12.666666666666666</v>
      </c>
      <c r="DI9" s="24">
        <v>23</v>
      </c>
      <c r="DJ9" s="24">
        <v>24.666666666666668</v>
      </c>
      <c r="DK9" s="24">
        <v>41.666666666666664</v>
      </c>
      <c r="DL9" s="24">
        <v>34.333333333333336</v>
      </c>
      <c r="DM9" s="24">
        <v>46.333333333333336</v>
      </c>
      <c r="DN9" s="24">
        <v>51.666666666666664</v>
      </c>
      <c r="DO9" s="24">
        <v>64.666666666666671</v>
      </c>
      <c r="DP9" s="24">
        <v>59.333333333333336</v>
      </c>
      <c r="DQ9" s="24">
        <v>67.666666666666671</v>
      </c>
      <c r="DR9" s="28">
        <f t="shared" si="31"/>
        <v>50.888888888888893</v>
      </c>
      <c r="DS9" s="28">
        <f t="shared" si="31"/>
        <v>48.44444444444445</v>
      </c>
      <c r="DT9" s="24">
        <v>78.333333333333329</v>
      </c>
      <c r="DU9" s="24">
        <v>86.333333333333329</v>
      </c>
      <c r="DV9" s="24">
        <v>81.333333333333329</v>
      </c>
      <c r="DW9" s="24">
        <v>88</v>
      </c>
      <c r="DX9" s="24">
        <v>80.666666666666671</v>
      </c>
      <c r="DY9" s="24">
        <v>88</v>
      </c>
      <c r="DZ9" s="28">
        <v>81.333333333333329</v>
      </c>
      <c r="EA9" s="28">
        <v>88</v>
      </c>
      <c r="EB9" s="24">
        <v>178</v>
      </c>
      <c r="EC9" s="24">
        <v>189</v>
      </c>
      <c r="ED9" s="24">
        <v>199</v>
      </c>
      <c r="EE9" s="24">
        <v>199</v>
      </c>
      <c r="EF9" s="24">
        <v>201</v>
      </c>
      <c r="EG9" s="24">
        <v>203</v>
      </c>
      <c r="EH9" s="33">
        <v>-9999</v>
      </c>
      <c r="EI9" s="33">
        <v>-9999</v>
      </c>
      <c r="EJ9" s="33">
        <v>-9999</v>
      </c>
      <c r="EK9" s="33">
        <v>-9999</v>
      </c>
      <c r="EL9" s="33">
        <v>-9999</v>
      </c>
      <c r="EM9" s="33">
        <v>-9999</v>
      </c>
      <c r="EN9" s="33">
        <v>-9999</v>
      </c>
      <c r="EO9" s="33">
        <v>-9999</v>
      </c>
      <c r="EP9" s="33">
        <v>-9999</v>
      </c>
      <c r="EQ9" s="29">
        <v>-9999</v>
      </c>
      <c r="ER9" s="29">
        <v>-9999</v>
      </c>
      <c r="ES9" s="29">
        <v>-9999</v>
      </c>
      <c r="ET9" s="29">
        <v>-9999</v>
      </c>
      <c r="EU9" s="29">
        <v>-9999</v>
      </c>
      <c r="EV9" s="29">
        <v>-9999</v>
      </c>
      <c r="EW9" s="33">
        <v>-9999</v>
      </c>
      <c r="EX9" s="33">
        <v>-9999</v>
      </c>
      <c r="EY9" s="29">
        <v>-9999</v>
      </c>
      <c r="EZ9" s="29">
        <v>-9999</v>
      </c>
      <c r="FA9" s="29">
        <v>-9999</v>
      </c>
      <c r="FB9" s="29">
        <v>-9999</v>
      </c>
      <c r="FC9" s="29">
        <v>-9999</v>
      </c>
      <c r="FD9" s="29">
        <v>-9999</v>
      </c>
      <c r="FE9" s="29">
        <v>-9999</v>
      </c>
      <c r="FF9" s="29">
        <v>-9999</v>
      </c>
      <c r="FG9" s="29">
        <v>-9999</v>
      </c>
      <c r="FH9" s="29">
        <v>-9999</v>
      </c>
      <c r="FI9" s="27">
        <v>264.13</v>
      </c>
      <c r="FJ9" s="27">
        <v>12</v>
      </c>
      <c r="FK9" s="27">
        <v>262.19</v>
      </c>
      <c r="FL9" s="27">
        <v>372.45</v>
      </c>
      <c r="FM9" s="27">
        <v>163</v>
      </c>
      <c r="FN9" s="27">
        <v>138.91</v>
      </c>
      <c r="FO9" s="27">
        <v>362.89000000000004</v>
      </c>
      <c r="FP9" s="24">
        <v>201.86</v>
      </c>
      <c r="FQ9" s="27">
        <v>153.28</v>
      </c>
      <c r="FR9" s="24">
        <v>211.6</v>
      </c>
      <c r="FS9" s="27">
        <v>160.34</v>
      </c>
      <c r="FT9" s="24">
        <f t="shared" si="32"/>
        <v>1502.7450980392157</v>
      </c>
      <c r="FU9" s="24">
        <f t="shared" si="33"/>
        <v>1341.7366946778711</v>
      </c>
      <c r="FV9" s="24">
        <f t="shared" si="34"/>
        <v>2589.5098039215686</v>
      </c>
      <c r="FW9" s="24">
        <f t="shared" si="35"/>
        <v>3651.4705882352941</v>
      </c>
      <c r="FX9" s="24">
        <f t="shared" si="36"/>
        <v>1361.8627450980391</v>
      </c>
      <c r="FY9" s="24">
        <f t="shared" si="37"/>
        <v>3557.7450980392159</v>
      </c>
      <c r="FZ9" s="24">
        <f t="shared" si="38"/>
        <v>11160.588235294119</v>
      </c>
      <c r="GA9" s="24">
        <f t="shared" si="39"/>
        <v>1979.0196078431375</v>
      </c>
      <c r="GB9" s="24">
        <v>75.819999999999993</v>
      </c>
      <c r="GC9" s="24">
        <v>81.599999999999994</v>
      </c>
      <c r="GD9" s="24">
        <f t="shared" si="40"/>
        <v>44.440000000000026</v>
      </c>
      <c r="GE9" s="27">
        <v>3.15</v>
      </c>
      <c r="GF9" s="27">
        <f t="shared" si="41"/>
        <v>81.569558823529405</v>
      </c>
      <c r="GG9" s="27">
        <v>0.92500000000000004</v>
      </c>
      <c r="GH9" s="27">
        <f t="shared" si="42"/>
        <v>33.776102941176475</v>
      </c>
      <c r="GI9" s="27">
        <v>1.54</v>
      </c>
      <c r="GJ9" s="27">
        <f t="shared" si="43"/>
        <v>20.972686274509805</v>
      </c>
      <c r="GK9" s="27">
        <v>3.64</v>
      </c>
      <c r="GL9" s="27">
        <v>3.26</v>
      </c>
      <c r="GM9" s="27">
        <f t="shared" si="44"/>
        <v>1.1165644171779143</v>
      </c>
      <c r="GN9" s="29">
        <v>-9999</v>
      </c>
      <c r="GO9" s="27">
        <f t="shared" si="45"/>
        <v>72.036313725490203</v>
      </c>
      <c r="GP9" s="24">
        <f t="shared" si="46"/>
        <v>208.3546617647059</v>
      </c>
      <c r="GQ9" s="24">
        <f t="shared" si="47"/>
        <v>186.03094800420166</v>
      </c>
      <c r="GR9" s="24">
        <f t="shared" si="106"/>
        <v>119.7415472599296</v>
      </c>
      <c r="GS9" s="27">
        <v>18.600000000000001</v>
      </c>
      <c r="GT9" s="24">
        <v>8.73</v>
      </c>
      <c r="GU9" s="24">
        <f t="shared" si="48"/>
        <v>8.2200000000000006</v>
      </c>
      <c r="GV9" s="27">
        <f t="shared" si="49"/>
        <v>6360.0486310770439</v>
      </c>
      <c r="GW9" s="27">
        <v>2.9400000000000004</v>
      </c>
      <c r="GX9" s="27">
        <f t="shared" si="50"/>
        <v>0.35766423357664234</v>
      </c>
      <c r="GY9" s="27">
        <f t="shared" si="51"/>
        <v>2274.7619191443441</v>
      </c>
      <c r="GZ9" s="29">
        <v>-9999</v>
      </c>
      <c r="HA9" s="29">
        <v>-9999</v>
      </c>
      <c r="HB9" s="27">
        <v>5971.3000000000011</v>
      </c>
      <c r="HC9" s="27">
        <f t="shared" si="52"/>
        <v>2135.7204379562049</v>
      </c>
      <c r="HD9" s="27">
        <f t="shared" si="53"/>
        <v>2210.4706532846722</v>
      </c>
      <c r="HE9" s="29">
        <v>-9999</v>
      </c>
      <c r="HF9" s="30">
        <v>4.3899999999999997</v>
      </c>
      <c r="HG9" s="30">
        <f t="shared" si="55"/>
        <v>4.33</v>
      </c>
      <c r="HH9" s="30">
        <v>3502</v>
      </c>
      <c r="HI9" s="30">
        <f t="shared" si="56"/>
        <v>0.49599083619702172</v>
      </c>
      <c r="HJ9" s="27">
        <f t="shared" si="57"/>
        <v>3396.6683078379829</v>
      </c>
      <c r="HK9" s="27">
        <f t="shared" si="58"/>
        <v>2709.5973608311201</v>
      </c>
      <c r="HL9" s="27">
        <v>3.71</v>
      </c>
      <c r="HM9" s="30">
        <f t="shared" si="59"/>
        <v>126.01639422078917</v>
      </c>
      <c r="HN9" s="30">
        <f t="shared" si="60"/>
        <v>141.13836152728388</v>
      </c>
      <c r="HO9" s="30">
        <f t="shared" si="61"/>
        <v>0.67739478604357262</v>
      </c>
      <c r="HP9" s="27">
        <v>3.31</v>
      </c>
      <c r="HQ9" s="27">
        <v>0.57179210526315805</v>
      </c>
      <c r="HR9" s="27">
        <v>0.49832894736842098</v>
      </c>
      <c r="HS9" s="27">
        <v>0.46625</v>
      </c>
      <c r="HT9" s="27">
        <v>0.39119999999999999</v>
      </c>
      <c r="HU9" s="27">
        <v>0.275965789473684</v>
      </c>
      <c r="HV9" s="27">
        <v>0.303881578947368</v>
      </c>
      <c r="HW9" s="27">
        <v>0.18734023807894701</v>
      </c>
      <c r="HX9" s="27">
        <v>0.101510428526316</v>
      </c>
      <c r="HY9" s="27">
        <v>0.120416833342105</v>
      </c>
      <c r="HZ9" s="27">
        <v>3.3257063394736899E-2</v>
      </c>
      <c r="IA9" s="27">
        <v>6.8489727631578998E-2</v>
      </c>
      <c r="IB9" s="27">
        <v>0.34885118310526297</v>
      </c>
      <c r="IC9" s="27">
        <v>0.30577158757894701</v>
      </c>
      <c r="ID9" s="27">
        <v>0.172836579631579</v>
      </c>
      <c r="IE9" s="27">
        <v>0.46177972576315801</v>
      </c>
      <c r="IF9" s="27">
        <v>0.67318903952631604</v>
      </c>
      <c r="IG9" s="27">
        <v>0.362969654394737</v>
      </c>
      <c r="IH9" s="27">
        <v>0.69343621331578897</v>
      </c>
      <c r="II9" s="27">
        <v>0.40317412094736899</v>
      </c>
      <c r="IJ9" s="27">
        <f t="shared" si="62"/>
        <v>2.2900738310090354</v>
      </c>
      <c r="IK9" s="27">
        <f t="shared" si="63"/>
        <v>0.14741900562405985</v>
      </c>
      <c r="IL9" s="27">
        <v>104.41052631578999</v>
      </c>
      <c r="IM9" s="27">
        <v>26.088421052631599</v>
      </c>
      <c r="IN9" s="27">
        <v>29.1942105263158</v>
      </c>
      <c r="IO9" s="27">
        <v>28.955263157894699</v>
      </c>
      <c r="IP9" s="27">
        <v>93.1105263157895</v>
      </c>
      <c r="IQ9" s="27">
        <v>-1.0580000000000001</v>
      </c>
      <c r="IR9" s="27">
        <v>-1.20707894736842</v>
      </c>
      <c r="IS9" s="30">
        <v>104</v>
      </c>
      <c r="IT9" s="30">
        <v>118.5</v>
      </c>
      <c r="IU9" s="30">
        <f t="shared" si="64"/>
        <v>-0.4105263157899941</v>
      </c>
      <c r="IV9" s="27">
        <v>0.58861538461538498</v>
      </c>
      <c r="IW9" s="27">
        <v>0.50109999999999999</v>
      </c>
      <c r="IX9" s="27">
        <v>0.46623589743589799</v>
      </c>
      <c r="IY9" s="27">
        <v>0.39182564102564099</v>
      </c>
      <c r="IZ9" s="27">
        <v>0.27675384615384602</v>
      </c>
      <c r="JA9" s="27">
        <v>0.30890000000000001</v>
      </c>
      <c r="JB9" s="27">
        <v>0.200577952315385</v>
      </c>
      <c r="JC9" s="27">
        <v>0.11594105986153901</v>
      </c>
      <c r="JD9" s="27">
        <v>0.122346991933333</v>
      </c>
      <c r="JE9" s="27">
        <v>3.6063611630769203E-2</v>
      </c>
      <c r="JF9" s="27">
        <v>8.0215198484615405E-2</v>
      </c>
      <c r="JG9" s="27">
        <v>0.36034234334102599</v>
      </c>
      <c r="JH9" s="27">
        <v>0.31155371371025598</v>
      </c>
      <c r="JI9" s="27">
        <v>0.17219807698718001</v>
      </c>
      <c r="JJ9" s="27">
        <v>0.50245149154359003</v>
      </c>
      <c r="JK9" s="27">
        <v>0.69470654595641002</v>
      </c>
      <c r="JL9" s="27">
        <v>0.398905637358974</v>
      </c>
      <c r="JM9" s="27">
        <v>0.71680189609487199</v>
      </c>
      <c r="JN9" s="27">
        <v>0.44314189773846202</v>
      </c>
      <c r="JO9" s="27">
        <f t="shared" si="65"/>
        <v>2.5101860704567702</v>
      </c>
      <c r="JP9" s="27">
        <f t="shared" si="66"/>
        <v>0.17464654682774894</v>
      </c>
      <c r="JQ9" s="27">
        <v>30.6805263157895</v>
      </c>
      <c r="JR9" s="27">
        <v>37.675789473684198</v>
      </c>
      <c r="JS9" s="27">
        <v>38.349473684210501</v>
      </c>
      <c r="JT9" s="27">
        <v>-152.43</v>
      </c>
      <c r="JU9" s="27">
        <v>-1.26684210526316</v>
      </c>
      <c r="JV9" s="27">
        <v>-2.4825263157894701</v>
      </c>
      <c r="JW9" s="30">
        <v>105.5</v>
      </c>
      <c r="JX9" s="30">
        <v>119</v>
      </c>
      <c r="JY9" s="27">
        <v>0.45114666666666697</v>
      </c>
      <c r="JZ9" s="27">
        <v>0.39292666666666698</v>
      </c>
      <c r="KA9" s="27">
        <v>0.33062888888888903</v>
      </c>
      <c r="KB9" s="27">
        <v>0.268488888888889</v>
      </c>
      <c r="KC9" s="27">
        <v>0.20095333333333301</v>
      </c>
      <c r="KD9" s="27">
        <v>0.212737777777778</v>
      </c>
      <c r="KE9" s="27">
        <v>0.253805638662222</v>
      </c>
      <c r="KF9" s="27">
        <v>0.15422095195999999</v>
      </c>
      <c r="KG9" s="27">
        <v>0.18833283271333301</v>
      </c>
      <c r="KH9" s="27">
        <v>8.6338328868888897E-2</v>
      </c>
      <c r="KI9" s="27">
        <v>6.8846156235555594E-2</v>
      </c>
      <c r="KJ9" s="27">
        <v>0.38360761985333303</v>
      </c>
      <c r="KK9" s="27">
        <v>0.35895728154666701</v>
      </c>
      <c r="KL9" s="27">
        <v>0.143800274268889</v>
      </c>
      <c r="KM9" s="27">
        <v>0.68252848853333303</v>
      </c>
      <c r="KN9" s="27">
        <v>0.446635173746667</v>
      </c>
      <c r="KO9" s="27">
        <v>0.26908887776666701</v>
      </c>
      <c r="KP9" s="27">
        <v>0.48159212616444402</v>
      </c>
      <c r="KQ9" s="27">
        <v>0.31554663086444501</v>
      </c>
      <c r="KR9" s="27">
        <f t="shared" si="67"/>
        <v>0.93454376828136987</v>
      </c>
      <c r="KS9" s="27">
        <f t="shared" si="68"/>
        <v>0.1481701420112318</v>
      </c>
      <c r="KT9" s="27">
        <v>106.834782608696</v>
      </c>
      <c r="KU9" s="27">
        <v>39.525652173913002</v>
      </c>
      <c r="KV9" s="27">
        <v>55.064782608695701</v>
      </c>
      <c r="KW9" s="27">
        <v>55.813913043478301</v>
      </c>
      <c r="KX9" s="27">
        <v>85.243956521739094</v>
      </c>
      <c r="KY9" s="27">
        <v>-1.3068695652173901</v>
      </c>
      <c r="KZ9" s="27">
        <v>-2.59678260869565</v>
      </c>
      <c r="LA9" s="30">
        <v>109.5</v>
      </c>
      <c r="LB9" s="30">
        <v>122</v>
      </c>
      <c r="LC9" s="30">
        <f t="shared" si="69"/>
        <v>2.6652173913039974</v>
      </c>
      <c r="LD9" s="27">
        <v>0.47940545454545402</v>
      </c>
      <c r="LE9" s="27">
        <v>0.30912909090909102</v>
      </c>
      <c r="LF9" s="27">
        <v>0.30399999999999999</v>
      </c>
      <c r="LG9" s="27">
        <v>0.237174545454545</v>
      </c>
      <c r="LH9" s="27">
        <v>0.17161636363636401</v>
      </c>
      <c r="LI9" s="27">
        <v>0.20405636363636401</v>
      </c>
      <c r="LJ9" s="27">
        <v>0.33713833747636401</v>
      </c>
      <c r="LK9" s="27">
        <v>0.22327721734909101</v>
      </c>
      <c r="LL9" s="27">
        <v>0.13153773003272701</v>
      </c>
      <c r="LM9" s="27">
        <v>8.5569690018181804E-3</v>
      </c>
      <c r="LN9" s="27">
        <v>0.215424080698182</v>
      </c>
      <c r="LO9" s="27">
        <v>0.47195351442181799</v>
      </c>
      <c r="LP9" s="27">
        <v>0.40207328121090902</v>
      </c>
      <c r="LQ9" s="27">
        <v>0.160267019332727</v>
      </c>
      <c r="LR9" s="27">
        <v>1.0245579464963599</v>
      </c>
      <c r="LS9" s="27">
        <v>0.98471107585272699</v>
      </c>
      <c r="LT9" s="27">
        <v>0.64149850828727295</v>
      </c>
      <c r="LU9" s="27">
        <v>0.98793810696363604</v>
      </c>
      <c r="LV9" s="27">
        <v>0.7049021312</v>
      </c>
      <c r="LW9" s="27">
        <f t="shared" si="70"/>
        <v>33.198156682026763</v>
      </c>
      <c r="LX9" s="27">
        <f t="shared" si="71"/>
        <v>0.55082607442609799</v>
      </c>
      <c r="LY9" s="27">
        <v>102.73888888888899</v>
      </c>
      <c r="LZ9" s="27">
        <v>38.534999999999997</v>
      </c>
      <c r="MA9" s="27">
        <v>49.524722222222202</v>
      </c>
      <c r="MB9" s="27">
        <v>49.815277777777801</v>
      </c>
      <c r="MC9" s="27">
        <v>124.392444444444</v>
      </c>
      <c r="MD9" s="27">
        <v>-1.3496944444444401</v>
      </c>
      <c r="ME9" s="27">
        <v>-2.5655000000000001</v>
      </c>
      <c r="MF9" s="30">
        <v>118.5</v>
      </c>
      <c r="MG9" s="30">
        <v>131</v>
      </c>
      <c r="MH9" s="30">
        <f t="shared" si="72"/>
        <v>15.761111111111006</v>
      </c>
      <c r="MI9" s="27">
        <v>0.55052162162162199</v>
      </c>
      <c r="MJ9" s="27">
        <v>0.317989189189189</v>
      </c>
      <c r="MK9" s="27">
        <v>0.21043783783783801</v>
      </c>
      <c r="ML9" s="27">
        <v>0.17996756756756799</v>
      </c>
      <c r="MM9" s="27">
        <v>0.140110810810811</v>
      </c>
      <c r="MN9" s="27">
        <v>0.17232702702702701</v>
      </c>
      <c r="MO9" s="27">
        <v>0.50609215333783797</v>
      </c>
      <c r="MP9" s="27">
        <v>0.44579692913243202</v>
      </c>
      <c r="MQ9" s="27">
        <v>0.27668973247297302</v>
      </c>
      <c r="MR9" s="27">
        <v>0.203461383464865</v>
      </c>
      <c r="MS9" s="27">
        <v>0.26712916147837801</v>
      </c>
      <c r="MT9" s="27">
        <v>0.59332504098378402</v>
      </c>
      <c r="MU9" s="27">
        <v>0.52215611115405403</v>
      </c>
      <c r="MV9" s="27">
        <v>0.124675830775676</v>
      </c>
      <c r="MW9" s="27">
        <v>2.0624106806162201</v>
      </c>
      <c r="MX9" s="27">
        <v>0.60206236019459503</v>
      </c>
      <c r="MY9" s="27">
        <v>0.52807709056486496</v>
      </c>
      <c r="MZ9" s="27">
        <v>0.68580281735945903</v>
      </c>
      <c r="NA9" s="27">
        <v>0.62731103500270302</v>
      </c>
      <c r="NB9" s="27">
        <f t="shared" si="73"/>
        <v>2.1620596069759386</v>
      </c>
      <c r="NC9" s="27">
        <f t="shared" si="74"/>
        <v>0.73125892432175377</v>
      </c>
      <c r="ND9" s="27">
        <v>105.38181818181801</v>
      </c>
      <c r="NE9" s="27">
        <v>39.103636363636397</v>
      </c>
      <c r="NF9" s="27">
        <v>40.0045454545455</v>
      </c>
      <c r="NG9" s="27">
        <v>-81.179454545454604</v>
      </c>
      <c r="NH9" s="27">
        <v>-2.6287272727272701</v>
      </c>
      <c r="NI9" s="27">
        <v>-0.79513513513513501</v>
      </c>
      <c r="NJ9" s="28">
        <v>131</v>
      </c>
      <c r="NK9" s="28">
        <v>148.5</v>
      </c>
      <c r="NL9" s="30">
        <f t="shared" si="75"/>
        <v>25.618181818181995</v>
      </c>
      <c r="NM9" s="27">
        <v>0.55488235294117705</v>
      </c>
      <c r="NN9" s="27">
        <v>0.31297647058823502</v>
      </c>
      <c r="NO9" s="27">
        <v>0.16437647058823501</v>
      </c>
      <c r="NP9" s="27">
        <v>0.139958823529412</v>
      </c>
      <c r="NQ9" s="27">
        <v>0.127241176470588</v>
      </c>
      <c r="NR9" s="27">
        <v>0.14555882352941199</v>
      </c>
      <c r="NS9" s="27">
        <v>0.5956854238</v>
      </c>
      <c r="NT9" s="27">
        <v>0.54147310507058799</v>
      </c>
      <c r="NU9" s="27">
        <v>0.38143089122352902</v>
      </c>
      <c r="NV9" s="27">
        <v>0.31114499505882398</v>
      </c>
      <c r="NW9" s="27">
        <v>0.277948556752941</v>
      </c>
      <c r="NX9" s="27">
        <v>0.62580065534117602</v>
      </c>
      <c r="NY9" s="27">
        <v>0.5831940941</v>
      </c>
      <c r="NZ9" s="27">
        <v>4.7713445847058798E-2</v>
      </c>
      <c r="OA9" s="27">
        <v>2.9736853694823502</v>
      </c>
      <c r="OB9" s="27">
        <v>0.51408157016470601</v>
      </c>
      <c r="OC9" s="27">
        <v>0.46659379742352902</v>
      </c>
      <c r="OD9" s="27">
        <v>0.61967757567647097</v>
      </c>
      <c r="OE9" s="27">
        <v>0.58241811418823497</v>
      </c>
      <c r="OF9" s="27">
        <f t="shared" si="76"/>
        <v>1.6278996120655587</v>
      </c>
      <c r="OG9" s="27">
        <f t="shared" si="77"/>
        <v>0.77292034732925186</v>
      </c>
      <c r="OH9" s="27">
        <v>106.705882352941</v>
      </c>
      <c r="OI9" s="27">
        <v>36.235882352941204</v>
      </c>
      <c r="OJ9" s="27">
        <v>32.592941176470603</v>
      </c>
      <c r="OK9" s="27">
        <v>32.186470588235302</v>
      </c>
      <c r="OL9" s="28">
        <v>147</v>
      </c>
      <c r="OM9" s="28">
        <v>162</v>
      </c>
      <c r="ON9" s="30">
        <f t="shared" si="78"/>
        <v>40.294117647058997</v>
      </c>
      <c r="OO9" s="27">
        <v>0.61964545454545505</v>
      </c>
      <c r="OP9" s="27">
        <v>0.31437500000000002</v>
      </c>
      <c r="OQ9" s="27">
        <v>0.11871363636363599</v>
      </c>
      <c r="OR9" s="27">
        <v>0.123197727272727</v>
      </c>
      <c r="OS9" s="27">
        <v>0.11600909090909101</v>
      </c>
      <c r="OT9" s="27">
        <v>0.13825000000000001</v>
      </c>
      <c r="OU9" s="27">
        <v>0.66698287139545398</v>
      </c>
      <c r="OV9" s="27">
        <v>0.67710606514772698</v>
      </c>
      <c r="OW9" s="27">
        <v>0.435999382018182</v>
      </c>
      <c r="OX9" s="27">
        <v>0.451015649327273</v>
      </c>
      <c r="OY9" s="27">
        <v>0.32625708130227299</v>
      </c>
      <c r="OZ9" s="27">
        <v>0.68348683297272705</v>
      </c>
      <c r="PA9" s="27">
        <v>0.63399614945681804</v>
      </c>
      <c r="PB9" s="27">
        <v>3.02880015431818E-2</v>
      </c>
      <c r="PC9" s="27">
        <v>4.0360101674886399</v>
      </c>
      <c r="PD9" s="27">
        <v>0.482108001427273</v>
      </c>
      <c r="PE9" s="27">
        <v>0.48918482506136401</v>
      </c>
      <c r="PF9" s="27">
        <v>0.60935386365909106</v>
      </c>
      <c r="PG9" s="27">
        <v>0.614688753868182</v>
      </c>
      <c r="PH9" s="27">
        <f t="shared" si="79"/>
        <v>1.5601979300972222</v>
      </c>
      <c r="PI9" s="27">
        <f t="shared" si="80"/>
        <v>0.97103921923007563</v>
      </c>
      <c r="PJ9" s="27">
        <v>109.907142857143</v>
      </c>
      <c r="PK9" s="27">
        <v>38.772857142857099</v>
      </c>
      <c r="PL9" s="27">
        <v>34.501428571428598</v>
      </c>
      <c r="PM9" s="27">
        <v>32.685000000000002</v>
      </c>
      <c r="PN9" s="27">
        <v>-32.799909090909097</v>
      </c>
      <c r="PO9" s="27">
        <v>-0.84411363636363601</v>
      </c>
      <c r="PP9" s="27">
        <v>-0.80034090909090905</v>
      </c>
      <c r="PQ9" s="27">
        <v>116.264285714286</v>
      </c>
      <c r="PR9" s="30">
        <v>159</v>
      </c>
      <c r="PS9" s="30">
        <v>171</v>
      </c>
      <c r="PT9" s="30">
        <f t="shared" si="81"/>
        <v>49.092857142857</v>
      </c>
      <c r="PU9" s="30">
        <f t="shared" si="82"/>
        <v>42.735714285713996</v>
      </c>
      <c r="PV9" s="27">
        <v>0.68088666666666697</v>
      </c>
      <c r="PW9" s="27">
        <v>0.31163999999999997</v>
      </c>
      <c r="PX9" s="27">
        <v>8.0815555555555599E-2</v>
      </c>
      <c r="PY9" s="27">
        <v>0.100984444444444</v>
      </c>
      <c r="PZ9" s="27">
        <v>9.3268888888888901E-2</v>
      </c>
      <c r="QA9" s="27">
        <v>0.1285</v>
      </c>
      <c r="QB9" s="27">
        <v>0.74094398295555497</v>
      </c>
      <c r="QC9" s="27">
        <v>0.78703109973999996</v>
      </c>
      <c r="QD9" s="27">
        <v>0.50964465653777802</v>
      </c>
      <c r="QE9" s="27">
        <v>0.58720102459777801</v>
      </c>
      <c r="QF9" s="27">
        <v>0.37185166040666701</v>
      </c>
      <c r="QG9" s="27">
        <v>0.75856133519333302</v>
      </c>
      <c r="QH9" s="27">
        <v>0.68184247820222199</v>
      </c>
      <c r="QI9" s="27">
        <v>4.0432313886666703E-2</v>
      </c>
      <c r="QJ9" s="27">
        <v>5.7451979414111101</v>
      </c>
      <c r="QK9" s="27">
        <v>0.47263089404222203</v>
      </c>
      <c r="QL9" s="27">
        <v>0.50195559308222204</v>
      </c>
      <c r="QM9" s="27">
        <v>0.61547743086888895</v>
      </c>
      <c r="QN9" s="27">
        <v>0.63685770527555496</v>
      </c>
      <c r="QO9" s="27">
        <f t="shared" si="83"/>
        <v>1.5996861491657941</v>
      </c>
      <c r="QP9" s="27">
        <f t="shared" si="84"/>
        <v>1.1848500406451903</v>
      </c>
      <c r="QQ9" s="27">
        <v>104.666666666667</v>
      </c>
      <c r="QR9" s="27">
        <v>31.577222222222201</v>
      </c>
      <c r="QS9" s="27">
        <v>30.079444444444398</v>
      </c>
      <c r="QT9" s="27">
        <v>30.567222222222199</v>
      </c>
      <c r="QU9" s="27">
        <f t="shared" si="85"/>
        <v>-1.0100000000000016</v>
      </c>
      <c r="QV9" s="27">
        <v>-35.910933333333297</v>
      </c>
      <c r="QW9" s="27">
        <v>-1.0320444444444401</v>
      </c>
      <c r="QX9" s="27">
        <v>-0.93997777777777802</v>
      </c>
      <c r="QY9" s="27">
        <v>107.422222222222</v>
      </c>
      <c r="QZ9" s="30">
        <v>164.5</v>
      </c>
      <c r="RA9" s="30">
        <v>180</v>
      </c>
      <c r="RB9" s="30">
        <f t="shared" si="86"/>
        <v>59.833333333333002</v>
      </c>
      <c r="RC9" s="30">
        <f t="shared" si="87"/>
        <v>57.077777777777996</v>
      </c>
      <c r="RD9" s="27">
        <v>0.83186000000000004</v>
      </c>
      <c r="RE9" s="27">
        <v>0.39297500000000002</v>
      </c>
      <c r="RF9" s="27">
        <v>8.9959999999999998E-2</v>
      </c>
      <c r="RG9" s="27">
        <v>0.108365</v>
      </c>
      <c r="RH9" s="27">
        <v>0.10824250000000001</v>
      </c>
      <c r="RI9" s="27">
        <v>0.1428875</v>
      </c>
      <c r="RJ9" s="27">
        <v>0.76882983136250005</v>
      </c>
      <c r="RK9" s="27">
        <v>0.80399463471749999</v>
      </c>
      <c r="RL9" s="27">
        <v>0.56715424719999996</v>
      </c>
      <c r="RM9" s="27">
        <v>0.62671028248500005</v>
      </c>
      <c r="RN9" s="27">
        <v>0.35787391223999998</v>
      </c>
      <c r="RO9" s="27">
        <v>0.76907022212249998</v>
      </c>
      <c r="RP9" s="27">
        <v>0.70602795250249994</v>
      </c>
      <c r="RQ9" s="27">
        <v>9.61950555E-4</v>
      </c>
      <c r="RR9" s="27">
        <v>6.6756207252274997</v>
      </c>
      <c r="RS9" s="27">
        <v>0.4451341821825</v>
      </c>
      <c r="RT9" s="27">
        <v>0.46544520045249999</v>
      </c>
      <c r="RU9" s="27">
        <v>0.59128933526000005</v>
      </c>
      <c r="RV9" s="27">
        <v>0.60624205853750002</v>
      </c>
      <c r="RW9" s="27">
        <f t="shared" si="88"/>
        <v>1.4483936438790157</v>
      </c>
      <c r="RX9" s="27">
        <f t="shared" si="89"/>
        <v>1.116826770150773</v>
      </c>
      <c r="RY9" s="27">
        <v>103.18214285714301</v>
      </c>
      <c r="RZ9" s="27">
        <v>34.1735714285714</v>
      </c>
      <c r="SA9" s="27">
        <v>29.990714285714301</v>
      </c>
      <c r="SB9" s="27">
        <v>30.2732142857143</v>
      </c>
      <c r="SC9" s="27">
        <v>135.88928571428599</v>
      </c>
      <c r="SD9" s="27">
        <v>168.5</v>
      </c>
      <c r="SE9" s="27">
        <v>183</v>
      </c>
      <c r="SF9" s="30">
        <f t="shared" si="90"/>
        <v>65.317857142856994</v>
      </c>
      <c r="SG9" s="30">
        <f t="shared" si="91"/>
        <v>32.61071428571401</v>
      </c>
      <c r="SH9" s="27">
        <v>0.70522790697674398</v>
      </c>
      <c r="SI9" s="27">
        <v>0.31742558139534899</v>
      </c>
      <c r="SJ9" s="27">
        <v>6.7762790697674394E-2</v>
      </c>
      <c r="SK9" s="27">
        <v>8.9448837209302301E-2</v>
      </c>
      <c r="SL9" s="27">
        <v>8.8697674418604697E-2</v>
      </c>
      <c r="SM9" s="27">
        <v>0.122679069767442</v>
      </c>
      <c r="SN9" s="27">
        <v>0.77431513323255796</v>
      </c>
      <c r="SO9" s="27">
        <v>0.82379094486976701</v>
      </c>
      <c r="SP9" s="27">
        <v>0.559594111306977</v>
      </c>
      <c r="SQ9" s="27">
        <v>0.64685641813953498</v>
      </c>
      <c r="SR9" s="27">
        <v>0.37909114423953499</v>
      </c>
      <c r="SS9" s="27">
        <v>0.77602052799069798</v>
      </c>
      <c r="ST9" s="27">
        <v>0.70278794752092999</v>
      </c>
      <c r="SU9" s="27">
        <v>4.7750759883720901E-3</v>
      </c>
      <c r="SV9" s="27">
        <v>6.8848077522302296</v>
      </c>
      <c r="SW9" s="27">
        <v>0.46032755083488403</v>
      </c>
      <c r="SX9" s="27">
        <v>0.48955517764186002</v>
      </c>
      <c r="SY9" s="27">
        <v>0.608543557897674</v>
      </c>
      <c r="SZ9" s="27">
        <v>0.62975051026976703</v>
      </c>
      <c r="TA9" s="27">
        <f t="shared" si="92"/>
        <v>1.5533044571747914</v>
      </c>
      <c r="TB9" s="27">
        <f t="shared" si="93"/>
        <v>1.2217110034946832</v>
      </c>
      <c r="TC9" s="27">
        <v>0.81052272727272701</v>
      </c>
      <c r="TD9" s="27">
        <v>0.34849772727272699</v>
      </c>
      <c r="TE9" s="27">
        <v>6.7988636363636404E-2</v>
      </c>
      <c r="TF9" s="27">
        <v>9.1961363636363605E-2</v>
      </c>
      <c r="TG9" s="27">
        <v>9.8256818181818195E-2</v>
      </c>
      <c r="TH9" s="27">
        <v>0.127665909090909</v>
      </c>
      <c r="TI9" s="27">
        <v>0.79579887867499999</v>
      </c>
      <c r="TJ9" s="27">
        <v>0.84450606439999998</v>
      </c>
      <c r="TK9" s="27">
        <v>0.58190801043636398</v>
      </c>
      <c r="TL9" s="27">
        <v>0.67234900957272703</v>
      </c>
      <c r="TM9" s="27">
        <v>0.39857275004999998</v>
      </c>
      <c r="TN9" s="27">
        <v>0.78327356266590897</v>
      </c>
      <c r="TO9" s="27">
        <v>0.72735003122045505</v>
      </c>
      <c r="TP9" s="27">
        <v>-3.2222021561363598E-2</v>
      </c>
      <c r="TQ9" s="27">
        <v>7.8180547781499996</v>
      </c>
      <c r="TR9" s="27">
        <v>0.472065479879545</v>
      </c>
      <c r="TS9" s="27">
        <v>0.50081456558181803</v>
      </c>
      <c r="TT9" s="27">
        <v>0.62241573011818196</v>
      </c>
      <c r="TU9" s="27">
        <v>0.64298660742500002</v>
      </c>
      <c r="TV9" s="27">
        <f t="shared" si="94"/>
        <v>1.647094568317347</v>
      </c>
      <c r="TW9" s="27">
        <f t="shared" si="95"/>
        <v>1.3257618740177004</v>
      </c>
      <c r="TX9" s="27">
        <v>108.36818181818199</v>
      </c>
      <c r="TY9" s="27">
        <v>31.1531818181818</v>
      </c>
      <c r="TZ9" s="27">
        <v>24.745681818181801</v>
      </c>
      <c r="UA9" s="27">
        <v>24.085909090909102</v>
      </c>
      <c r="UB9" s="27">
        <v>-152.18243181818201</v>
      </c>
      <c r="UC9" s="27">
        <v>-2.71090909090909</v>
      </c>
      <c r="UD9" s="27">
        <v>-1.92740909090909</v>
      </c>
      <c r="UE9" s="27">
        <v>132.00681818181801</v>
      </c>
      <c r="UF9" s="27">
        <v>185</v>
      </c>
      <c r="UG9" s="30">
        <f t="shared" si="96"/>
        <v>76.631818181818005</v>
      </c>
      <c r="UH9" s="30">
        <f t="shared" si="97"/>
        <v>52.993181818181995</v>
      </c>
      <c r="UI9" s="27">
        <v>0.740888636363636</v>
      </c>
      <c r="UJ9" s="27">
        <v>0.31309090909090898</v>
      </c>
      <c r="UK9" s="27">
        <v>5.5304545454545398E-2</v>
      </c>
      <c r="UL9" s="27">
        <v>8.0059090909090899E-2</v>
      </c>
      <c r="UM9" s="27">
        <v>7.9865909090909099E-2</v>
      </c>
      <c r="UN9" s="27">
        <v>0.114156818181818</v>
      </c>
      <c r="UO9" s="27">
        <v>0.80491227302954604</v>
      </c>
      <c r="UP9" s="27">
        <v>0.860313004388636</v>
      </c>
      <c r="UQ9" s="27">
        <v>0.59254077121363602</v>
      </c>
      <c r="UR9" s="27">
        <v>0.69819514070227295</v>
      </c>
      <c r="US9" s="27">
        <v>0.40612613727272701</v>
      </c>
      <c r="UT9" s="27">
        <v>0.80470367534999998</v>
      </c>
      <c r="UU9" s="27">
        <v>0.73202588241590905</v>
      </c>
      <c r="UV9" s="27">
        <v>2.05842183863636E-3</v>
      </c>
      <c r="UW9" s="27">
        <v>8.2746011435568203</v>
      </c>
      <c r="UX9" s="27">
        <v>0.472243284297727</v>
      </c>
      <c r="UY9" s="27">
        <v>0.50454480779772704</v>
      </c>
      <c r="UZ9" s="27">
        <v>0.62454351186818202</v>
      </c>
      <c r="VA9" s="27">
        <v>0.64753293972954595</v>
      </c>
      <c r="VB9" s="27">
        <f t="shared" si="98"/>
        <v>1.6595048754253867</v>
      </c>
      <c r="VC9" s="27">
        <f t="shared" si="99"/>
        <v>1.3663690476190475</v>
      </c>
      <c r="VD9" s="27">
        <v>106.04318181818201</v>
      </c>
      <c r="VE9" s="27">
        <v>34.018181818181802</v>
      </c>
      <c r="VF9" s="27">
        <v>26.175681818181801</v>
      </c>
      <c r="VG9" s="27">
        <v>25.155909090909098</v>
      </c>
      <c r="VH9" s="27">
        <v>159.250454545455</v>
      </c>
      <c r="VI9" s="27">
        <v>-2.7022727272727298</v>
      </c>
      <c r="VJ9" s="27">
        <v>-1.6492954545454499</v>
      </c>
      <c r="VK9" s="27">
        <v>147.08139534883699</v>
      </c>
      <c r="VL9" s="27">
        <v>190</v>
      </c>
      <c r="VM9" s="30">
        <f t="shared" si="100"/>
        <v>83.956818181817994</v>
      </c>
      <c r="VN9" s="30">
        <f t="shared" si="101"/>
        <v>42.918604651163008</v>
      </c>
      <c r="VO9" s="27">
        <v>0.74246000000000001</v>
      </c>
      <c r="VP9" s="27">
        <v>0.31868000000000002</v>
      </c>
      <c r="VQ9" s="27">
        <v>5.8557777777777799E-2</v>
      </c>
      <c r="VR9" s="27">
        <v>8.7139999999999995E-2</v>
      </c>
      <c r="VS9" s="27">
        <v>9.2217777777777801E-2</v>
      </c>
      <c r="VT9" s="27">
        <v>0.113077777777778</v>
      </c>
      <c r="VU9" s="27">
        <v>0.77249744941777798</v>
      </c>
      <c r="VV9" s="27">
        <v>0.83657151592666601</v>
      </c>
      <c r="VW9" s="27">
        <v>0.55345844064666705</v>
      </c>
      <c r="VX9" s="27">
        <v>0.67112596518222201</v>
      </c>
      <c r="VY9" s="27">
        <v>0.393686333644444</v>
      </c>
      <c r="VZ9" s="27">
        <v>0.76133006143555604</v>
      </c>
      <c r="WA9" s="27">
        <v>0.71629677999111097</v>
      </c>
      <c r="WB9" s="27">
        <v>-2.2657075822222199E-2</v>
      </c>
      <c r="WC9" s="27">
        <v>7.4573434082044399</v>
      </c>
      <c r="WD9" s="27">
        <v>0.47233721612000001</v>
      </c>
      <c r="WE9" s="27">
        <v>0.51384728200222196</v>
      </c>
      <c r="WF9" s="27">
        <v>0.62127237748666697</v>
      </c>
      <c r="WG9" s="27">
        <v>0.65135271707111098</v>
      </c>
      <c r="WH9" s="27">
        <f t="shared" si="102"/>
        <v>1.6291572337789928</v>
      </c>
      <c r="WI9" s="27">
        <f t="shared" si="103"/>
        <v>1.3297979164051714</v>
      </c>
      <c r="WJ9" s="27">
        <v>105.504444444444</v>
      </c>
      <c r="WK9" s="27">
        <v>35.685555555555602</v>
      </c>
      <c r="WL9" s="27">
        <v>28.903777777777801</v>
      </c>
      <c r="WM9" s="27">
        <v>29.566222222222201</v>
      </c>
      <c r="WN9" s="27">
        <v>-159.06213333333301</v>
      </c>
      <c r="WO9" s="27">
        <v>-2.5499999999999998</v>
      </c>
      <c r="WP9" s="27">
        <v>-1.56633333333333</v>
      </c>
      <c r="WQ9" s="27">
        <v>143.437777777778</v>
      </c>
      <c r="WR9" s="27">
        <v>196.5</v>
      </c>
      <c r="WS9" s="30">
        <f t="shared" si="104"/>
        <v>90.995555555555995</v>
      </c>
      <c r="WT9" s="30">
        <f t="shared" si="105"/>
        <v>53.062222222222005</v>
      </c>
      <c r="WU9" s="28">
        <v>5.0999999999999996</v>
      </c>
      <c r="WV9" s="24">
        <v>1.05</v>
      </c>
      <c r="WW9" s="28">
        <v>77.8</v>
      </c>
      <c r="WX9" s="28">
        <v>27.2</v>
      </c>
      <c r="WY9" s="28">
        <v>7</v>
      </c>
      <c r="WZ9" s="28">
        <v>11.7</v>
      </c>
    </row>
    <row r="10" spans="1:624" x14ac:dyDescent="0.25">
      <c r="A10" s="27">
        <v>15</v>
      </c>
      <c r="B10" s="27">
        <v>2</v>
      </c>
      <c r="C10" s="27">
        <v>102</v>
      </c>
      <c r="D10" s="27">
        <v>1</v>
      </c>
      <c r="E10" s="27" t="s">
        <v>47</v>
      </c>
      <c r="F10" s="27">
        <v>2</v>
      </c>
      <c r="G10" s="27">
        <f t="shared" si="0"/>
        <v>131.04000000000002</v>
      </c>
      <c r="H10" s="28">
        <f t="shared" si="1"/>
        <v>43.680000000000007</v>
      </c>
      <c r="I10" s="29">
        <v>117</v>
      </c>
      <c r="J10" s="27">
        <f t="shared" si="2"/>
        <v>43.680000000000007</v>
      </c>
      <c r="K10" s="27">
        <f t="shared" si="3"/>
        <v>43.680000000000007</v>
      </c>
      <c r="L10" s="27">
        <f t="shared" si="4"/>
        <v>43.680000000000007</v>
      </c>
      <c r="M10" s="30">
        <v>408742.576802</v>
      </c>
      <c r="N10" s="30">
        <v>3660538.532685</v>
      </c>
      <c r="O10" s="31">
        <v>33.079618000000004</v>
      </c>
      <c r="P10" s="31">
        <v>-111.977754</v>
      </c>
      <c r="Q10" s="27">
        <v>50.56</v>
      </c>
      <c r="R10" s="27">
        <v>20</v>
      </c>
      <c r="S10" s="27">
        <v>29.439999999999998</v>
      </c>
      <c r="T10" s="27">
        <v>48.56</v>
      </c>
      <c r="U10" s="27">
        <v>22</v>
      </c>
      <c r="V10" s="27">
        <v>29.439999999999998</v>
      </c>
      <c r="W10" s="27">
        <v>46.024999999999999</v>
      </c>
      <c r="X10" s="27">
        <f t="shared" si="5"/>
        <v>-46.024999999999999</v>
      </c>
      <c r="Y10" s="29">
        <v>-9999</v>
      </c>
      <c r="Z10" s="29">
        <v>-9999</v>
      </c>
      <c r="AA10" s="29">
        <v>-9999</v>
      </c>
      <c r="AB10" s="27">
        <v>8.5</v>
      </c>
      <c r="AC10" s="27">
        <v>7.2</v>
      </c>
      <c r="AD10" s="27">
        <v>0.64</v>
      </c>
      <c r="AE10" s="27" t="s">
        <v>104</v>
      </c>
      <c r="AF10" s="27">
        <v>2</v>
      </c>
      <c r="AG10" s="27">
        <v>1</v>
      </c>
      <c r="AH10" s="27">
        <v>0.7</v>
      </c>
      <c r="AI10" s="27">
        <v>2</v>
      </c>
      <c r="AJ10" s="27">
        <v>216</v>
      </c>
      <c r="AK10" s="27">
        <v>33</v>
      </c>
      <c r="AL10" s="27">
        <v>1.1100000000000001</v>
      </c>
      <c r="AM10" s="27">
        <v>5.7</v>
      </c>
      <c r="AN10" s="27">
        <v>11.8</v>
      </c>
      <c r="AO10" s="27">
        <v>3.57</v>
      </c>
      <c r="AP10" s="27">
        <v>2430</v>
      </c>
      <c r="AQ10" s="27">
        <v>245</v>
      </c>
      <c r="AR10" s="27">
        <v>223</v>
      </c>
      <c r="AS10" s="27">
        <v>15.7</v>
      </c>
      <c r="AT10" s="27">
        <v>0</v>
      </c>
      <c r="AU10" s="27">
        <v>4</v>
      </c>
      <c r="AV10" s="27">
        <v>77</v>
      </c>
      <c r="AW10" s="27">
        <v>13</v>
      </c>
      <c r="AX10" s="27">
        <v>6</v>
      </c>
      <c r="AY10" s="27">
        <v>1</v>
      </c>
      <c r="AZ10" s="27">
        <v>61</v>
      </c>
      <c r="BA10" s="27">
        <v>89.431942103697835</v>
      </c>
      <c r="BB10" s="27">
        <v>53</v>
      </c>
      <c r="BC10" s="27">
        <v>17.195</v>
      </c>
      <c r="BD10" s="27">
        <v>9.9</v>
      </c>
      <c r="BE10" s="27">
        <v>1.655</v>
      </c>
      <c r="BF10" s="32">
        <v>5.0881293212581555</v>
      </c>
      <c r="BG10" s="32">
        <v>1.0653443958957238</v>
      </c>
      <c r="BH10" s="32">
        <v>1.1484011484011485</v>
      </c>
      <c r="BI10" s="32">
        <v>2.2673149434411592</v>
      </c>
      <c r="BJ10" s="32">
        <v>1.7330070419018129</v>
      </c>
      <c r="BK10" s="32">
        <v>1.7825934987766516</v>
      </c>
      <c r="BL10" s="24">
        <f t="shared" si="6"/>
        <v>24.613894868615517</v>
      </c>
      <c r="BM10" s="24">
        <f t="shared" si="7"/>
        <v>29.207499462220113</v>
      </c>
      <c r="BN10" s="24">
        <f t="shared" si="8"/>
        <v>38.276759235984748</v>
      </c>
      <c r="BO10" s="28">
        <f t="shared" si="9"/>
        <v>52.339161398698607</v>
      </c>
      <c r="BP10" s="24">
        <f t="shared" si="10"/>
        <v>9.069259773764637</v>
      </c>
      <c r="BQ10" s="24">
        <f t="shared" si="11"/>
        <v>6.9320281676072515</v>
      </c>
      <c r="BR10" s="24">
        <f t="shared" si="12"/>
        <v>7.1303739951066065</v>
      </c>
      <c r="BS10" s="24">
        <f t="shared" si="13"/>
        <v>23.131661936478494</v>
      </c>
      <c r="BT10" s="32">
        <v>2.1152407084060862</v>
      </c>
      <c r="BU10" s="32">
        <v>2.0531220411621067</v>
      </c>
      <c r="BV10" s="32">
        <v>1.4334776765715989</v>
      </c>
      <c r="BW10" s="32">
        <v>1.4474669328674818</v>
      </c>
      <c r="BX10" s="32">
        <v>1.4838420554698002</v>
      </c>
      <c r="BY10" s="32">
        <v>1.4060015898251192</v>
      </c>
      <c r="BZ10" s="24">
        <f t="shared" si="14"/>
        <v>16.67345099827277</v>
      </c>
      <c r="CA10" s="24">
        <f t="shared" si="15"/>
        <v>22.407361704559165</v>
      </c>
      <c r="CB10" s="24">
        <f t="shared" si="16"/>
        <v>28.19722943602909</v>
      </c>
      <c r="CC10" s="24">
        <f t="shared" si="17"/>
        <v>5.7898677314699274</v>
      </c>
      <c r="CD10" s="24">
        <f t="shared" si="18"/>
        <v>5.9353682218792008</v>
      </c>
      <c r="CE10" s="24">
        <f t="shared" si="19"/>
        <v>5.624006359300477</v>
      </c>
      <c r="CF10" s="24">
        <f t="shared" si="20"/>
        <v>17.349242312649604</v>
      </c>
      <c r="CG10" s="27">
        <v>9.0486427035944601</v>
      </c>
      <c r="CH10" s="27">
        <v>1.8565653540949247</v>
      </c>
      <c r="CI10" s="27">
        <v>1.4509431130234653</v>
      </c>
      <c r="CJ10" s="27">
        <v>106.43975155279502</v>
      </c>
      <c r="CK10" s="27">
        <v>93.3</v>
      </c>
      <c r="CL10" s="27">
        <f t="shared" si="21"/>
        <v>15.20567879325643</v>
      </c>
      <c r="CM10" s="27">
        <v>17.654407355586649</v>
      </c>
      <c r="CN10" s="27">
        <f t="shared" si="22"/>
        <v>4.4136018388966622</v>
      </c>
      <c r="CO10" s="27">
        <v>3.199720461238956</v>
      </c>
      <c r="CP10" s="29">
        <v>-9999</v>
      </c>
      <c r="CQ10" s="28">
        <f t="shared" si="23"/>
        <v>43.620832230757543</v>
      </c>
      <c r="CR10" s="28">
        <f t="shared" si="24"/>
        <v>49.424604682851403</v>
      </c>
      <c r="CS10" s="28">
        <f t="shared" si="25"/>
        <v>110.24731985587712</v>
      </c>
      <c r="CT10" s="28">
        <f t="shared" si="26"/>
        <v>140.70060905641958</v>
      </c>
      <c r="CU10" s="27">
        <f t="shared" si="27"/>
        <v>60.822715173025721</v>
      </c>
      <c r="CV10" s="27">
        <f t="shared" si="28"/>
        <v>17.654407355586649</v>
      </c>
      <c r="CW10" s="27">
        <f t="shared" si="29"/>
        <v>12.798881844955824</v>
      </c>
      <c r="CX10" s="27">
        <f t="shared" si="30"/>
        <v>91.276004373568199</v>
      </c>
      <c r="CY10" s="27">
        <v>2.9580826418909201</v>
      </c>
      <c r="CZ10" s="27">
        <v>143.99235067740062</v>
      </c>
      <c r="DA10" s="27">
        <v>6.2449062645279216</v>
      </c>
      <c r="DB10" s="27">
        <v>122.17805013925633</v>
      </c>
      <c r="DC10" s="27">
        <v>3.6866354969039281</v>
      </c>
      <c r="DD10" s="27">
        <v>17.387117363230647</v>
      </c>
      <c r="DE10" s="24">
        <v>15.2</v>
      </c>
      <c r="DF10" s="24">
        <v>15.2</v>
      </c>
      <c r="DG10" s="24">
        <v>15.2</v>
      </c>
      <c r="DH10" s="24">
        <v>14.333333333333334</v>
      </c>
      <c r="DI10" s="24">
        <v>21</v>
      </c>
      <c r="DJ10" s="24">
        <v>28</v>
      </c>
      <c r="DK10" s="24">
        <v>41</v>
      </c>
      <c r="DL10" s="24">
        <v>34.666666666666664</v>
      </c>
      <c r="DM10" s="24">
        <v>51</v>
      </c>
      <c r="DN10" s="24">
        <v>44.666666666666664</v>
      </c>
      <c r="DO10" s="24">
        <v>58.333333333333336</v>
      </c>
      <c r="DP10" s="24">
        <v>61.666666666666664</v>
      </c>
      <c r="DQ10" s="24">
        <v>69.666666666666671</v>
      </c>
      <c r="DR10" s="28">
        <f t="shared" si="31"/>
        <v>50.111111111111114</v>
      </c>
      <c r="DS10" s="28">
        <f t="shared" si="31"/>
        <v>47</v>
      </c>
      <c r="DT10" s="24">
        <v>67.666666666666671</v>
      </c>
      <c r="DU10" s="24">
        <v>74.666666666666671</v>
      </c>
      <c r="DV10" s="24">
        <v>78.666666666666671</v>
      </c>
      <c r="DW10" s="24">
        <v>87</v>
      </c>
      <c r="DX10" s="24">
        <v>74</v>
      </c>
      <c r="DY10" s="24">
        <v>79</v>
      </c>
      <c r="DZ10" s="28">
        <v>78.666666666666671</v>
      </c>
      <c r="EA10" s="28">
        <v>86.333333333333329</v>
      </c>
      <c r="EB10" s="24">
        <v>178</v>
      </c>
      <c r="EC10" s="24">
        <v>189</v>
      </c>
      <c r="ED10" s="24">
        <v>199</v>
      </c>
      <c r="EE10" s="24">
        <v>199</v>
      </c>
      <c r="EF10" s="24">
        <v>201</v>
      </c>
      <c r="EG10" s="24">
        <v>203</v>
      </c>
      <c r="EH10" s="23">
        <v>51.8</v>
      </c>
      <c r="EI10" s="23">
        <v>39.200000000000003</v>
      </c>
      <c r="EJ10" s="23">
        <v>38.1</v>
      </c>
      <c r="EK10" s="23">
        <v>43.8</v>
      </c>
      <c r="EL10" s="23">
        <v>37.299999999999997</v>
      </c>
      <c r="EM10" s="23">
        <v>36.9</v>
      </c>
      <c r="EN10" s="23">
        <v>39.200000000000003</v>
      </c>
      <c r="EO10" s="23">
        <v>43.2</v>
      </c>
      <c r="EP10" s="23">
        <v>40.5</v>
      </c>
      <c r="EQ10" s="27">
        <v>5.0599999999999996</v>
      </c>
      <c r="ER10" s="27">
        <v>4.8899999999999997</v>
      </c>
      <c r="ES10" s="27">
        <v>4.67</v>
      </c>
      <c r="ET10" s="27">
        <v>4.3600000000000003</v>
      </c>
      <c r="EU10" s="27">
        <v>4.1100000000000003</v>
      </c>
      <c r="EV10" s="27">
        <v>3.75</v>
      </c>
      <c r="EW10" s="23">
        <v>4.08</v>
      </c>
      <c r="EX10" s="23">
        <v>4.08</v>
      </c>
      <c r="EY10" s="27">
        <v>3.98</v>
      </c>
      <c r="EZ10" s="23">
        <v>30638.745019920319</v>
      </c>
      <c r="FA10" s="23">
        <v>15196.314741035856</v>
      </c>
      <c r="FB10" s="27">
        <v>11016.796116504855</v>
      </c>
      <c r="FC10" s="27">
        <v>11895.06417</v>
      </c>
      <c r="FD10" s="27">
        <v>7759.2215013901759</v>
      </c>
      <c r="FE10" s="27">
        <v>633.86500856087241</v>
      </c>
      <c r="FF10" s="27">
        <v>14537.998712998713</v>
      </c>
      <c r="FG10" s="27">
        <v>9623.2452142206002</v>
      </c>
      <c r="FH10" s="27">
        <v>5613.5294117647063</v>
      </c>
      <c r="FI10" s="27">
        <v>310.46999999999997</v>
      </c>
      <c r="FJ10" s="27">
        <v>12</v>
      </c>
      <c r="FK10" s="27">
        <v>274.26</v>
      </c>
      <c r="FL10" s="27">
        <v>361.52</v>
      </c>
      <c r="FM10" s="27">
        <v>219</v>
      </c>
      <c r="FN10" s="27">
        <v>175.04999999999998</v>
      </c>
      <c r="FO10" s="27">
        <v>455.93</v>
      </c>
      <c r="FP10" s="24">
        <v>264.26</v>
      </c>
      <c r="FQ10" s="27">
        <v>182.17999999999998</v>
      </c>
      <c r="FR10" s="24">
        <v>213.98000000000002</v>
      </c>
      <c r="FS10" s="27">
        <v>188.48</v>
      </c>
      <c r="FT10" s="24">
        <f t="shared" si="32"/>
        <v>1786.0784313725487</v>
      </c>
      <c r="FU10" s="24">
        <f t="shared" si="33"/>
        <v>1594.7128851540613</v>
      </c>
      <c r="FV10" s="24">
        <f t="shared" si="34"/>
        <v>3043.8235294117644</v>
      </c>
      <c r="FW10" s="24">
        <f t="shared" si="35"/>
        <v>3544.3137254901962</v>
      </c>
      <c r="FX10" s="24">
        <f t="shared" si="36"/>
        <v>1716.1764705882351</v>
      </c>
      <c r="FY10" s="24">
        <f t="shared" si="37"/>
        <v>4469.9019607843138</v>
      </c>
      <c r="FZ10" s="24">
        <f t="shared" si="38"/>
        <v>12774.215686274511</v>
      </c>
      <c r="GA10" s="24">
        <f t="shared" si="39"/>
        <v>2590.7843137254904</v>
      </c>
      <c r="GB10" s="24">
        <v>123.36</v>
      </c>
      <c r="GC10" s="24">
        <v>0</v>
      </c>
      <c r="GD10" s="24">
        <f t="shared" si="40"/>
        <v>140.89999999999998</v>
      </c>
      <c r="GE10" s="27">
        <v>3.25</v>
      </c>
      <c r="GF10" s="27">
        <f t="shared" si="41"/>
        <v>98.924264705882351</v>
      </c>
      <c r="GG10" s="27">
        <v>1.07</v>
      </c>
      <c r="GH10" s="27">
        <f t="shared" si="42"/>
        <v>37.924156862745107</v>
      </c>
      <c r="GI10" s="27">
        <v>1.66</v>
      </c>
      <c r="GJ10" s="27">
        <f t="shared" si="43"/>
        <v>28.488529411764702</v>
      </c>
      <c r="GK10" s="27">
        <v>3.87</v>
      </c>
      <c r="GL10" s="27">
        <v>3.4159999999999999</v>
      </c>
      <c r="GM10" s="27">
        <f t="shared" si="44"/>
        <v>1.1329039812646371</v>
      </c>
      <c r="GN10" s="29">
        <v>-9999</v>
      </c>
      <c r="GO10" s="27">
        <f t="shared" si="45"/>
        <v>100.26335294117648</v>
      </c>
      <c r="GP10" s="24">
        <f t="shared" si="46"/>
        <v>265.60030392156864</v>
      </c>
      <c r="GQ10" s="24">
        <f t="shared" si="47"/>
        <v>237.14312850140055</v>
      </c>
      <c r="GR10" s="24">
        <f t="shared" si="106"/>
        <v>103.55639798654504</v>
      </c>
      <c r="GS10" s="27">
        <v>18.600000000000001</v>
      </c>
      <c r="GT10" s="24">
        <v>7.02</v>
      </c>
      <c r="GU10" s="24">
        <f t="shared" si="48"/>
        <v>6.51</v>
      </c>
      <c r="GV10" s="27">
        <f t="shared" si="49"/>
        <v>5036.9728209624755</v>
      </c>
      <c r="GW10" s="27">
        <v>2.2400000000000002</v>
      </c>
      <c r="GX10" s="27">
        <f t="shared" si="50"/>
        <v>0.34408602150537637</v>
      </c>
      <c r="GY10" s="27">
        <f t="shared" si="51"/>
        <v>1733.1519383956909</v>
      </c>
      <c r="GZ10" s="29">
        <v>-9999</v>
      </c>
      <c r="HA10" s="27">
        <v>3188.8346153846155</v>
      </c>
      <c r="HB10" s="27">
        <v>5101.0499999999984</v>
      </c>
      <c r="HC10" s="27">
        <f t="shared" si="52"/>
        <v>1755.1999999999996</v>
      </c>
      <c r="HD10" s="27">
        <f t="shared" si="53"/>
        <v>1816.6319999999994</v>
      </c>
      <c r="HE10" s="27">
        <f t="shared" si="54"/>
        <v>1179.8688076923077</v>
      </c>
      <c r="HF10" s="30">
        <v>4</v>
      </c>
      <c r="HG10" s="30">
        <f t="shared" si="55"/>
        <v>3.94</v>
      </c>
      <c r="HH10" s="30">
        <v>2837</v>
      </c>
      <c r="HI10" s="30">
        <f t="shared" si="56"/>
        <v>0.56125356125356129</v>
      </c>
      <c r="HJ10" s="27">
        <f t="shared" si="57"/>
        <v>3094.9141757065904</v>
      </c>
      <c r="HK10" s="27">
        <f t="shared" si="58"/>
        <v>2195.0678791198993</v>
      </c>
      <c r="HL10" s="27">
        <v>4.08</v>
      </c>
      <c r="HM10" s="30">
        <f t="shared" si="59"/>
        <v>126.27249836882889</v>
      </c>
      <c r="HN10" s="30">
        <f t="shared" si="60"/>
        <v>141.42519817308838</v>
      </c>
      <c r="HO10" s="30">
        <f t="shared" si="61"/>
        <v>0.53247378141122537</v>
      </c>
      <c r="HP10" s="27">
        <v>3.3</v>
      </c>
      <c r="HQ10" s="27">
        <v>0.555734210526316</v>
      </c>
      <c r="HR10" s="27">
        <v>0.485523684210526</v>
      </c>
      <c r="HS10" s="27">
        <v>0.45641315789473702</v>
      </c>
      <c r="HT10" s="27">
        <v>0.38249736842105297</v>
      </c>
      <c r="HU10" s="27">
        <v>0.26855000000000001</v>
      </c>
      <c r="HV10" s="27">
        <v>0.29750526315789499</v>
      </c>
      <c r="HW10" s="27">
        <v>0.184520212605263</v>
      </c>
      <c r="HX10" s="27">
        <v>9.7993719157894704E-2</v>
      </c>
      <c r="HY10" s="27">
        <v>0.118699832552632</v>
      </c>
      <c r="HZ10" s="27">
        <v>3.0900536315789501E-2</v>
      </c>
      <c r="IA10" s="27">
        <v>6.7308711500000007E-2</v>
      </c>
      <c r="IB10" s="27">
        <v>0.34834172655263201</v>
      </c>
      <c r="IC10" s="27">
        <v>0.302530175236842</v>
      </c>
      <c r="ID10" s="27">
        <v>0.175103012131579</v>
      </c>
      <c r="IE10" s="27">
        <v>0.45306491981579</v>
      </c>
      <c r="IF10" s="27">
        <v>0.69498172036842099</v>
      </c>
      <c r="IG10" s="27">
        <v>0.363034723842105</v>
      </c>
      <c r="IH10" s="27">
        <v>0.71385356576315795</v>
      </c>
      <c r="II10" s="27">
        <v>0.40276074394736799</v>
      </c>
      <c r="IJ10" s="27">
        <f t="shared" si="62"/>
        <v>2.4118604230700287</v>
      </c>
      <c r="IK10" s="27">
        <f t="shared" si="63"/>
        <v>0.14460782985273757</v>
      </c>
      <c r="IL10" s="27">
        <v>105.252631578947</v>
      </c>
      <c r="IM10" s="27">
        <v>26.508947368421101</v>
      </c>
      <c r="IN10" s="27">
        <v>29.4305263157895</v>
      </c>
      <c r="IO10" s="27">
        <v>29.9784210526316</v>
      </c>
      <c r="IP10" s="27">
        <v>93.384210526315798</v>
      </c>
      <c r="IQ10" s="27">
        <v>-1.0117368421052599</v>
      </c>
      <c r="IR10" s="27">
        <v>-1.1656578947368399</v>
      </c>
      <c r="IS10" s="30">
        <v>104</v>
      </c>
      <c r="IT10" s="30">
        <v>118.5</v>
      </c>
      <c r="IU10" s="30">
        <f t="shared" si="64"/>
        <v>-1.2526315789470033</v>
      </c>
      <c r="IV10" s="27">
        <v>0.57362083333333302</v>
      </c>
      <c r="IW10" s="27">
        <v>0.48544583333333302</v>
      </c>
      <c r="IX10" s="27">
        <v>0.45680416666666701</v>
      </c>
      <c r="IY10" s="27">
        <v>0.38380625000000002</v>
      </c>
      <c r="IZ10" s="27">
        <v>0.26946458333333301</v>
      </c>
      <c r="JA10" s="27">
        <v>0.300527083333333</v>
      </c>
      <c r="JB10" s="27">
        <v>0.19818288437916701</v>
      </c>
      <c r="JC10" s="27">
        <v>0.113250437520833</v>
      </c>
      <c r="JD10" s="27">
        <v>0.116948648925</v>
      </c>
      <c r="JE10" s="27">
        <v>3.0382439958333299E-2</v>
      </c>
      <c r="JF10" s="27">
        <v>8.3168374943749998E-2</v>
      </c>
      <c r="JG10" s="27">
        <v>0.36068046067083298</v>
      </c>
      <c r="JH10" s="27">
        <v>0.31231679343125002</v>
      </c>
      <c r="JI10" s="27">
        <v>0.17504331173750001</v>
      </c>
      <c r="JJ10" s="27">
        <v>0.49472828356249998</v>
      </c>
      <c r="JK10" s="27">
        <v>0.74019231680208297</v>
      </c>
      <c r="JL10" s="27">
        <v>0.41879953595833302</v>
      </c>
      <c r="JM10" s="27">
        <v>0.75989492932500002</v>
      </c>
      <c r="JN10" s="27">
        <v>0.463072979060417</v>
      </c>
      <c r="JO10" s="27">
        <f t="shared" si="65"/>
        <v>3.0785568810009436</v>
      </c>
      <c r="JP10" s="27">
        <f t="shared" si="66"/>
        <v>0.18163715484906495</v>
      </c>
      <c r="JQ10" s="27">
        <v>30.314761904761902</v>
      </c>
      <c r="JR10" s="27">
        <v>37.441428571428602</v>
      </c>
      <c r="JS10" s="27">
        <v>38.542380952381002</v>
      </c>
      <c r="JT10" s="27">
        <v>-152.86995238095199</v>
      </c>
      <c r="JU10" s="27">
        <v>-1.2726666666666699</v>
      </c>
      <c r="JV10" s="27">
        <v>-2.7367142857142901</v>
      </c>
      <c r="JW10" s="30">
        <v>105.5</v>
      </c>
      <c r="JX10" s="30">
        <v>119</v>
      </c>
      <c r="JY10" s="27">
        <v>0.45364375000000001</v>
      </c>
      <c r="JZ10" s="27">
        <v>0.39862083333333298</v>
      </c>
      <c r="KA10" s="27">
        <v>0.34125624999999998</v>
      </c>
      <c r="KB10" s="27">
        <v>0.27849791666666701</v>
      </c>
      <c r="KC10" s="27">
        <v>0.20859374999999999</v>
      </c>
      <c r="KD10" s="27">
        <v>0.21912499999999999</v>
      </c>
      <c r="KE10" s="27">
        <v>0.23905536732291699</v>
      </c>
      <c r="KF10" s="27">
        <v>0.141187037541667</v>
      </c>
      <c r="KG10" s="27">
        <v>0.17758369829583301</v>
      </c>
      <c r="KH10" s="27">
        <v>7.7648660518749996E-2</v>
      </c>
      <c r="KI10" s="27">
        <v>6.42885225604167E-2</v>
      </c>
      <c r="KJ10" s="27">
        <v>0.3697063880375</v>
      </c>
      <c r="KK10" s="27">
        <v>0.34826778605624997</v>
      </c>
      <c r="KL10" s="27">
        <v>0.14328816890833301</v>
      </c>
      <c r="KM10" s="27">
        <v>0.63096454523750001</v>
      </c>
      <c r="KN10" s="27">
        <v>0.46018732756666703</v>
      </c>
      <c r="KO10" s="27">
        <v>0.26637264214375</v>
      </c>
      <c r="KP10" s="27">
        <v>0.49175375825208301</v>
      </c>
      <c r="KQ10" s="27">
        <v>0.30987109144166702</v>
      </c>
      <c r="KR10" s="27">
        <f t="shared" si="67"/>
        <v>0.95917922643908948</v>
      </c>
      <c r="KS10" s="27">
        <f t="shared" si="68"/>
        <v>0.13803321870198393</v>
      </c>
      <c r="KT10" s="27">
        <v>105.158333333333</v>
      </c>
      <c r="KU10" s="27">
        <v>38.769583333333301</v>
      </c>
      <c r="KV10" s="27">
        <v>53.948333333333302</v>
      </c>
      <c r="KW10" s="27">
        <v>54.351666666666702</v>
      </c>
      <c r="KX10" s="27">
        <v>84.951374999999999</v>
      </c>
      <c r="KY10" s="27">
        <v>-1.3489583333333299</v>
      </c>
      <c r="KZ10" s="27">
        <v>-2.5189583333333299</v>
      </c>
      <c r="LA10" s="30">
        <v>109.5</v>
      </c>
      <c r="LB10" s="30">
        <v>122</v>
      </c>
      <c r="LC10" s="30">
        <f t="shared" si="69"/>
        <v>4.3416666666669954</v>
      </c>
      <c r="LD10" s="27">
        <v>0.48759999999999998</v>
      </c>
      <c r="LE10" s="27">
        <v>0.31773000000000001</v>
      </c>
      <c r="LF10" s="27">
        <v>0.33255000000000001</v>
      </c>
      <c r="LG10" s="27">
        <v>0.25190000000000001</v>
      </c>
      <c r="LH10" s="27">
        <v>0.17946000000000001</v>
      </c>
      <c r="LI10" s="27">
        <v>0.2127</v>
      </c>
      <c r="LJ10" s="27">
        <v>0.31813072577000001</v>
      </c>
      <c r="LK10" s="27">
        <v>0.18903616979000001</v>
      </c>
      <c r="LL10" s="27">
        <v>0.11563713986</v>
      </c>
      <c r="LM10" s="27">
        <v>-2.2219314359999999E-2</v>
      </c>
      <c r="LN10" s="27">
        <v>0.21059307878</v>
      </c>
      <c r="LO10" s="27">
        <v>0.46146682486000001</v>
      </c>
      <c r="LP10" s="27">
        <v>0.39190734503000002</v>
      </c>
      <c r="LQ10" s="27">
        <v>0.16772990518</v>
      </c>
      <c r="LR10" s="27">
        <v>0.94248660198</v>
      </c>
      <c r="LS10" s="27">
        <v>1.15017566593</v>
      </c>
      <c r="LT10" s="27">
        <v>0.66785201016999995</v>
      </c>
      <c r="LU10" s="27">
        <v>1.1236792578200001</v>
      </c>
      <c r="LV10" s="27">
        <v>0.72560898611000002</v>
      </c>
      <c r="LW10" s="27">
        <f t="shared" si="70"/>
        <v>-11.462213225371118</v>
      </c>
      <c r="LX10" s="27">
        <f t="shared" si="71"/>
        <v>0.53463632644068859</v>
      </c>
      <c r="LY10" s="27"/>
      <c r="LZ10" s="27"/>
      <c r="MA10" s="27"/>
      <c r="MB10" s="27"/>
      <c r="MC10" s="27"/>
      <c r="MD10" s="27"/>
      <c r="ME10" s="27"/>
      <c r="MF10" s="30"/>
      <c r="MG10" s="30"/>
      <c r="MH10" s="30"/>
      <c r="MI10" s="27">
        <v>0.52446410256410303</v>
      </c>
      <c r="MJ10" s="27">
        <v>0.30439743589743601</v>
      </c>
      <c r="MK10" s="27">
        <v>0.20523589743589701</v>
      </c>
      <c r="ML10" s="27">
        <v>0.173351282051282</v>
      </c>
      <c r="MM10" s="27">
        <v>0.13572051282051301</v>
      </c>
      <c r="MN10" s="27">
        <v>0.165548717948718</v>
      </c>
      <c r="MO10" s="27">
        <v>0.50218122375640994</v>
      </c>
      <c r="MP10" s="27">
        <v>0.43660045891538501</v>
      </c>
      <c r="MQ10" s="27">
        <v>0.27396961109743601</v>
      </c>
      <c r="MR10" s="27">
        <v>0.19443033555641001</v>
      </c>
      <c r="MS10" s="27">
        <v>0.26497738529487203</v>
      </c>
      <c r="MT10" s="27">
        <v>0.58813374537948704</v>
      </c>
      <c r="MU10" s="27">
        <v>0.51932220990512801</v>
      </c>
      <c r="MV10" s="27">
        <v>0.12181989148717901</v>
      </c>
      <c r="MW10" s="27">
        <v>2.0293392553794898</v>
      </c>
      <c r="MX10" s="27">
        <v>0.60876870133333305</v>
      </c>
      <c r="MY10" s="27">
        <v>0.52814364883846099</v>
      </c>
      <c r="MZ10" s="27">
        <v>0.69063085308461503</v>
      </c>
      <c r="NA10" s="27">
        <v>0.62686885114615398</v>
      </c>
      <c r="NB10" s="27">
        <f t="shared" si="73"/>
        <v>2.2192744291883142</v>
      </c>
      <c r="NC10" s="27">
        <f t="shared" si="74"/>
        <v>0.72295834561765671</v>
      </c>
      <c r="ND10" s="27">
        <v>107.24285714285701</v>
      </c>
      <c r="NE10" s="27">
        <v>40.227142857142901</v>
      </c>
      <c r="NF10" s="27">
        <v>40.925714285714299</v>
      </c>
      <c r="NG10" s="27">
        <v>-80.025571428571396</v>
      </c>
      <c r="NH10" s="27">
        <v>-2.46942857142857</v>
      </c>
      <c r="NI10" s="27">
        <v>-0.439128205128205</v>
      </c>
      <c r="NJ10" s="28">
        <v>131</v>
      </c>
      <c r="NK10" s="28">
        <v>148.5</v>
      </c>
      <c r="NL10" s="30">
        <f t="shared" si="75"/>
        <v>23.757142857142995</v>
      </c>
      <c r="NM10" s="27">
        <v>0.50294074074074102</v>
      </c>
      <c r="NN10" s="27">
        <v>0.28716296296296301</v>
      </c>
      <c r="NO10" s="27">
        <v>0.16332222222222201</v>
      </c>
      <c r="NP10" s="27">
        <v>0.13631111111111099</v>
      </c>
      <c r="NQ10" s="27">
        <v>0.11932962962962999</v>
      </c>
      <c r="NR10" s="27">
        <v>0.13754074074074099</v>
      </c>
      <c r="NS10" s="27">
        <v>0.57215272673703699</v>
      </c>
      <c r="NT10" s="27">
        <v>0.50840116586296302</v>
      </c>
      <c r="NU10" s="27">
        <v>0.35535059892222198</v>
      </c>
      <c r="NV10" s="27">
        <v>0.27418422565185202</v>
      </c>
      <c r="NW10" s="27">
        <v>0.27261473983333301</v>
      </c>
      <c r="NX10" s="27">
        <v>0.61546913217777799</v>
      </c>
      <c r="NY10" s="27">
        <v>0.56936407344814799</v>
      </c>
      <c r="NZ10" s="27">
        <v>6.6867765881481495E-2</v>
      </c>
      <c r="OA10" s="27">
        <v>2.6943324393222201</v>
      </c>
      <c r="OB10" s="27">
        <v>0.53766718367037003</v>
      </c>
      <c r="OC10" s="27">
        <v>0.47683942662963003</v>
      </c>
      <c r="OD10" s="27">
        <v>0.63656940468888901</v>
      </c>
      <c r="OE10" s="27">
        <v>0.58877931526666705</v>
      </c>
      <c r="OF10" s="27">
        <f t="shared" si="76"/>
        <v>1.7423811944851495</v>
      </c>
      <c r="OG10" s="27">
        <f t="shared" si="77"/>
        <v>0.75141228364330548</v>
      </c>
      <c r="OH10" s="27">
        <v>110.396296296296</v>
      </c>
      <c r="OI10" s="27">
        <v>36.270740740740699</v>
      </c>
      <c r="OJ10" s="27">
        <v>34.807777777777801</v>
      </c>
      <c r="OK10" s="27">
        <v>34.780740740740697</v>
      </c>
      <c r="OL10" s="28">
        <v>147</v>
      </c>
      <c r="OM10" s="28">
        <v>162</v>
      </c>
      <c r="ON10" s="30">
        <f t="shared" si="78"/>
        <v>36.603703703703999</v>
      </c>
      <c r="OO10" s="27">
        <v>0.53009574468085097</v>
      </c>
      <c r="OP10" s="27">
        <v>0.27319148936170201</v>
      </c>
      <c r="OQ10" s="27">
        <v>0.12383829787234001</v>
      </c>
      <c r="OR10" s="27">
        <v>0.118959574468085</v>
      </c>
      <c r="OS10" s="27">
        <v>0.10637446808510601</v>
      </c>
      <c r="OT10" s="27">
        <v>0.128727659574468</v>
      </c>
      <c r="OU10" s="27">
        <v>0.63216960056382998</v>
      </c>
      <c r="OV10" s="27">
        <v>0.61975811700638295</v>
      </c>
      <c r="OW10" s="27">
        <v>0.39220027439574501</v>
      </c>
      <c r="OX10" s="27">
        <v>0.37505529139574501</v>
      </c>
      <c r="OY10" s="27">
        <v>0.31938814034680901</v>
      </c>
      <c r="OZ10" s="27">
        <v>0.664689828514894</v>
      </c>
      <c r="PA10" s="27">
        <v>0.60810417886595702</v>
      </c>
      <c r="PB10" s="27">
        <v>5.6503441638297902E-2</v>
      </c>
      <c r="PC10" s="27">
        <v>3.4561111955787198</v>
      </c>
      <c r="PD10" s="27">
        <v>0.51588746271063801</v>
      </c>
      <c r="PE10" s="27">
        <v>0.50533583316383002</v>
      </c>
      <c r="PF10" s="27">
        <v>0.63285343970425501</v>
      </c>
      <c r="PG10" s="27">
        <v>0.62483319161914896</v>
      </c>
      <c r="PH10" s="27">
        <f t="shared" si="79"/>
        <v>1.720112257108664</v>
      </c>
      <c r="PI10" s="27">
        <f t="shared" si="80"/>
        <v>0.94038161993769509</v>
      </c>
      <c r="PJ10" s="27">
        <v>112.8</v>
      </c>
      <c r="PK10" s="27">
        <v>38.850625000000001</v>
      </c>
      <c r="PL10" s="27">
        <v>36.588124999999998</v>
      </c>
      <c r="PM10" s="27">
        <v>34.60125</v>
      </c>
      <c r="PN10" s="27">
        <v>-35.562468085106403</v>
      </c>
      <c r="PO10" s="27">
        <v>-0.81446808510638302</v>
      </c>
      <c r="PP10" s="27">
        <v>-0.79285106382978698</v>
      </c>
      <c r="PQ10" s="27">
        <v>114.45333333333301</v>
      </c>
      <c r="PR10" s="30">
        <v>159</v>
      </c>
      <c r="PS10" s="30">
        <v>171</v>
      </c>
      <c r="PT10" s="30">
        <f t="shared" si="81"/>
        <v>46.2</v>
      </c>
      <c r="PU10" s="30">
        <f t="shared" si="82"/>
        <v>44.546666666666994</v>
      </c>
      <c r="PV10" s="27">
        <v>0.54742954545454503</v>
      </c>
      <c r="PW10" s="27">
        <v>0.25054090909090898</v>
      </c>
      <c r="PX10" s="27">
        <v>8.9465909090909096E-2</v>
      </c>
      <c r="PY10" s="27">
        <v>9.6822727272727296E-2</v>
      </c>
      <c r="PZ10" s="27">
        <v>8.2954545454545503E-2</v>
      </c>
      <c r="QA10" s="27">
        <v>0.112147727272727</v>
      </c>
      <c r="QB10" s="27">
        <v>0.69851755776818203</v>
      </c>
      <c r="QC10" s="27">
        <v>0.71820972135681804</v>
      </c>
      <c r="QD10" s="27">
        <v>0.44122867958863599</v>
      </c>
      <c r="QE10" s="27">
        <v>0.47249903186590902</v>
      </c>
      <c r="QF10" s="27">
        <v>0.37211293477500001</v>
      </c>
      <c r="QG10" s="27">
        <v>0.73631086797500001</v>
      </c>
      <c r="QH10" s="27">
        <v>0.65926360226363601</v>
      </c>
      <c r="QI10" s="27">
        <v>7.8022184540909104E-2</v>
      </c>
      <c r="QJ10" s="27">
        <v>4.6560700877068202</v>
      </c>
      <c r="QK10" s="27">
        <v>0.518645342590909</v>
      </c>
      <c r="QL10" s="27">
        <v>0.53290441932272703</v>
      </c>
      <c r="QM10" s="27">
        <v>0.64899421798409096</v>
      </c>
      <c r="QN10" s="27">
        <v>0.65942289185454595</v>
      </c>
      <c r="QO10" s="27">
        <f t="shared" si="83"/>
        <v>1.8431701776416964</v>
      </c>
      <c r="QP10" s="27">
        <f t="shared" si="84"/>
        <v>1.1849906565794002</v>
      </c>
      <c r="QQ10" s="27">
        <v>117.18666666666699</v>
      </c>
      <c r="QR10" s="27">
        <v>31.5066666666667</v>
      </c>
      <c r="QS10" s="27">
        <v>31.676666666666701</v>
      </c>
      <c r="QT10" s="27">
        <v>32.622666666666703</v>
      </c>
      <c r="QU10" s="27">
        <f t="shared" si="85"/>
        <v>1.1160000000000032</v>
      </c>
      <c r="QV10" s="27">
        <v>-30.669272727272698</v>
      </c>
      <c r="QW10" s="27">
        <v>-0.74138636363636401</v>
      </c>
      <c r="QX10" s="27">
        <v>-0.79109090909090896</v>
      </c>
      <c r="QY10" s="27">
        <v>116.073333333333</v>
      </c>
      <c r="QZ10" s="30">
        <v>164.5</v>
      </c>
      <c r="RA10" s="30">
        <v>180</v>
      </c>
      <c r="RB10" s="30">
        <f t="shared" si="86"/>
        <v>47.313333333333006</v>
      </c>
      <c r="RC10" s="30">
        <f t="shared" si="87"/>
        <v>48.426666666667003</v>
      </c>
      <c r="RD10" s="27">
        <v>0.62960882352941205</v>
      </c>
      <c r="RE10" s="27">
        <v>0.30020000000000002</v>
      </c>
      <c r="RF10" s="27">
        <v>9.6558823529411794E-2</v>
      </c>
      <c r="RG10" s="27">
        <v>0.10051470588235301</v>
      </c>
      <c r="RH10" s="27">
        <v>9.3958823529411803E-2</v>
      </c>
      <c r="RI10" s="27">
        <v>0.122173529411765</v>
      </c>
      <c r="RJ10" s="27">
        <v>0.72360987510588204</v>
      </c>
      <c r="RK10" s="27">
        <v>0.73288109560000003</v>
      </c>
      <c r="RL10" s="27">
        <v>0.49739174935000002</v>
      </c>
      <c r="RM10" s="27">
        <v>0.51233867712352898</v>
      </c>
      <c r="RN10" s="27">
        <v>0.35382730826470599</v>
      </c>
      <c r="RO10" s="27">
        <v>0.739451227741177</v>
      </c>
      <c r="RP10" s="27">
        <v>0.67399880441470605</v>
      </c>
      <c r="RQ10" s="27">
        <v>3.41721798294118E-2</v>
      </c>
      <c r="RR10" s="27">
        <v>5.2672013726764702</v>
      </c>
      <c r="RS10" s="27">
        <v>0.48313337133823497</v>
      </c>
      <c r="RT10" s="27">
        <v>0.48896197294705901</v>
      </c>
      <c r="RU10" s="27">
        <v>0.618034543867647</v>
      </c>
      <c r="RV10" s="27">
        <v>0.62234942496176404</v>
      </c>
      <c r="RW10" s="27">
        <f t="shared" si="88"/>
        <v>1.6175943845865002</v>
      </c>
      <c r="RX10" s="27">
        <f t="shared" si="89"/>
        <v>1.0972978798448101</v>
      </c>
      <c r="RY10" s="27">
        <v>112.866666666667</v>
      </c>
      <c r="RZ10" s="27">
        <v>34.612083333333302</v>
      </c>
      <c r="SA10" s="27">
        <v>32.719166666666702</v>
      </c>
      <c r="SB10" s="27">
        <v>32.782916666666701</v>
      </c>
      <c r="SC10" s="27">
        <v>122.04583333333299</v>
      </c>
      <c r="SD10" s="27">
        <v>168.5</v>
      </c>
      <c r="SE10" s="27">
        <v>183</v>
      </c>
      <c r="SF10" s="30">
        <f t="shared" si="90"/>
        <v>55.633333333332999</v>
      </c>
      <c r="SG10" s="30">
        <f t="shared" si="91"/>
        <v>46.454166666667007</v>
      </c>
      <c r="SH10" s="27">
        <v>0.532165909090909</v>
      </c>
      <c r="SI10" s="27">
        <v>0.23999545454545501</v>
      </c>
      <c r="SJ10" s="27">
        <v>7.6370454545454505E-2</v>
      </c>
      <c r="SK10" s="27">
        <v>8.3563636363636395E-2</v>
      </c>
      <c r="SL10" s="27">
        <v>7.8188636363636405E-2</v>
      </c>
      <c r="SM10" s="27">
        <v>0.10314090909090901</v>
      </c>
      <c r="SN10" s="27">
        <v>0.727178144572727</v>
      </c>
      <c r="SO10" s="27">
        <v>0.74754291029318198</v>
      </c>
      <c r="SP10" s="27">
        <v>0.48248315893181798</v>
      </c>
      <c r="SQ10" s="27">
        <v>0.51623062826136401</v>
      </c>
      <c r="SR10" s="27">
        <v>0.37757492277272697</v>
      </c>
      <c r="SS10" s="27">
        <v>0.742407182263636</v>
      </c>
      <c r="ST10" s="27">
        <v>0.67396530710454505</v>
      </c>
      <c r="SU10" s="27">
        <v>3.38015635545455E-2</v>
      </c>
      <c r="SV10" s="27">
        <v>5.3733875624659104</v>
      </c>
      <c r="SW10" s="27">
        <v>0.50535268376590903</v>
      </c>
      <c r="SX10" s="27">
        <v>0.519215776490909</v>
      </c>
      <c r="SY10" s="27">
        <v>0.64074637137045498</v>
      </c>
      <c r="SZ10" s="27">
        <v>0.65082272309090905</v>
      </c>
      <c r="TA10" s="27">
        <f t="shared" si="92"/>
        <v>1.7856101118133112</v>
      </c>
      <c r="TB10" s="27">
        <f t="shared" si="93"/>
        <v>1.2173999507566382</v>
      </c>
      <c r="TC10" s="27">
        <v>0.58391627906976795</v>
      </c>
      <c r="TD10" s="27">
        <v>0.24493023255814</v>
      </c>
      <c r="TE10" s="27">
        <v>7.0648837209302304E-2</v>
      </c>
      <c r="TF10" s="27">
        <v>7.9653488372093004E-2</v>
      </c>
      <c r="TG10" s="27">
        <v>8.14325581395349E-2</v>
      </c>
      <c r="TH10" s="27">
        <v>0.101744186046512</v>
      </c>
      <c r="TI10" s="27">
        <v>0.75876423270232596</v>
      </c>
      <c r="TJ10" s="27">
        <v>0.78275629428139604</v>
      </c>
      <c r="TK10" s="27">
        <v>0.50779660091162804</v>
      </c>
      <c r="TL10" s="27">
        <v>0.55058490840697705</v>
      </c>
      <c r="TM10" s="27">
        <v>0.40870306786744198</v>
      </c>
      <c r="TN10" s="27">
        <v>0.754209590109302</v>
      </c>
      <c r="TO10" s="27">
        <v>0.70216138158604602</v>
      </c>
      <c r="TP10" s="27">
        <v>-1.04408830604651E-2</v>
      </c>
      <c r="TQ10" s="27">
        <v>6.3356576261814004</v>
      </c>
      <c r="TR10" s="27">
        <v>0.52252593898372102</v>
      </c>
      <c r="TS10" s="27">
        <v>0.538756014762791</v>
      </c>
      <c r="TT10" s="27">
        <v>0.66091848334186099</v>
      </c>
      <c r="TU10" s="27">
        <v>0.67245715525813898</v>
      </c>
      <c r="TV10" s="27">
        <f t="shared" si="94"/>
        <v>1.9450501060834473</v>
      </c>
      <c r="TW10" s="27">
        <f t="shared" si="95"/>
        <v>1.3840106342574985</v>
      </c>
      <c r="TX10" s="27">
        <v>120.286046511628</v>
      </c>
      <c r="TY10" s="27">
        <v>31.506279069767398</v>
      </c>
      <c r="TZ10" s="27">
        <v>25.8555813953488</v>
      </c>
      <c r="UA10" s="27">
        <v>25.183953488372101</v>
      </c>
      <c r="UB10" s="27">
        <v>-152.30737209302299</v>
      </c>
      <c r="UC10" s="27">
        <v>-2.4503255813953499</v>
      </c>
      <c r="UD10" s="27">
        <v>-1.68967441860465</v>
      </c>
      <c r="UE10" s="27">
        <v>127.148837209302</v>
      </c>
      <c r="UF10" s="27">
        <v>185</v>
      </c>
      <c r="UG10" s="30">
        <f t="shared" si="96"/>
        <v>64.713953488371999</v>
      </c>
      <c r="UH10" s="30">
        <f t="shared" si="97"/>
        <v>57.851162790697998</v>
      </c>
      <c r="UI10" s="27">
        <v>0.53399375000000004</v>
      </c>
      <c r="UJ10" s="27">
        <v>0.220397916666667</v>
      </c>
      <c r="UK10" s="27">
        <v>5.6645833333333298E-2</v>
      </c>
      <c r="UL10" s="27">
        <v>6.8029166666666696E-2</v>
      </c>
      <c r="UM10" s="27">
        <v>6.0212500000000002E-2</v>
      </c>
      <c r="UN10" s="27">
        <v>8.6906250000000004E-2</v>
      </c>
      <c r="UO10" s="27">
        <v>0.77233951155625002</v>
      </c>
      <c r="UP10" s="27">
        <v>0.806492363802083</v>
      </c>
      <c r="UQ10" s="27">
        <v>0.52569504250833299</v>
      </c>
      <c r="UR10" s="27">
        <v>0.588370462170833</v>
      </c>
      <c r="US10" s="27">
        <v>0.41583112884583301</v>
      </c>
      <c r="UT10" s="27">
        <v>0.79649575214166701</v>
      </c>
      <c r="UU10" s="27">
        <v>0.71887439460000002</v>
      </c>
      <c r="UV10" s="27">
        <v>6.27691070458333E-2</v>
      </c>
      <c r="UW10" s="27">
        <v>6.8725145172687503</v>
      </c>
      <c r="UX10" s="27">
        <v>0.51631674103541703</v>
      </c>
      <c r="UY10" s="27">
        <v>0.53879549712291697</v>
      </c>
      <c r="UZ10" s="27">
        <v>0.65819061778124999</v>
      </c>
      <c r="VA10" s="27">
        <v>0.67410002718541695</v>
      </c>
      <c r="VB10" s="27">
        <f t="shared" si="98"/>
        <v>1.9150646938334062</v>
      </c>
      <c r="VC10" s="27">
        <f t="shared" si="99"/>
        <v>1.4228620582091072</v>
      </c>
      <c r="VD10" s="27">
        <v>127.98333333333299</v>
      </c>
      <c r="VE10" s="27">
        <v>34.435833333333299</v>
      </c>
      <c r="VF10" s="27">
        <v>27.521875000000001</v>
      </c>
      <c r="VG10" s="27">
        <v>26.651250000000001</v>
      </c>
      <c r="VH10" s="27">
        <v>159.92031249999999</v>
      </c>
      <c r="VI10" s="27">
        <v>-2.44002083333333</v>
      </c>
      <c r="VJ10" s="27">
        <v>-1.8022708333333299</v>
      </c>
      <c r="VK10" s="27">
        <v>132.566666666667</v>
      </c>
      <c r="VL10" s="27">
        <v>190</v>
      </c>
      <c r="VM10" s="30">
        <f t="shared" si="100"/>
        <v>62.016666666667007</v>
      </c>
      <c r="VN10" s="30">
        <f t="shared" si="101"/>
        <v>57.433333333332996</v>
      </c>
      <c r="VO10" s="27">
        <v>0.52798297872340405</v>
      </c>
      <c r="VP10" s="27">
        <v>0.21473829787234</v>
      </c>
      <c r="VQ10" s="27">
        <v>4.5817021276595801E-2</v>
      </c>
      <c r="VR10" s="27">
        <v>6.5000000000000002E-2</v>
      </c>
      <c r="VS10" s="27">
        <v>6.7210638297872299E-2</v>
      </c>
      <c r="VT10" s="27">
        <v>8.1104255319148902E-2</v>
      </c>
      <c r="VU10" s="27">
        <v>0.78012243737021303</v>
      </c>
      <c r="VV10" s="27">
        <v>0.83908288662978703</v>
      </c>
      <c r="VW10" s="27">
        <v>0.53429368649999998</v>
      </c>
      <c r="VX10" s="27">
        <v>0.64610247178085101</v>
      </c>
      <c r="VY10" s="27">
        <v>0.42179207777446798</v>
      </c>
      <c r="VZ10" s="27">
        <v>0.77348272901702098</v>
      </c>
      <c r="WA10" s="27">
        <v>0.73306497735744702</v>
      </c>
      <c r="WB10" s="27">
        <v>-1.41942409212766E-2</v>
      </c>
      <c r="WC10" s="27">
        <v>7.1345699694553204</v>
      </c>
      <c r="WD10" s="27">
        <v>0.50307600680851094</v>
      </c>
      <c r="WE10" s="27">
        <v>0.54072487440212702</v>
      </c>
      <c r="WF10" s="27">
        <v>0.65032237485106403</v>
      </c>
      <c r="WG10" s="27">
        <v>0.67683870704680904</v>
      </c>
      <c r="WH10" s="27">
        <f t="shared" si="102"/>
        <v>1.8543826281914091</v>
      </c>
      <c r="WI10" s="27">
        <f t="shared" si="103"/>
        <v>1.4587275951925687</v>
      </c>
      <c r="WJ10" s="27">
        <v>129.64468085106401</v>
      </c>
      <c r="WK10" s="27">
        <v>35.5231914893617</v>
      </c>
      <c r="WL10" s="27">
        <v>31.346170212766001</v>
      </c>
      <c r="WM10" s="27">
        <v>31.8089361702128</v>
      </c>
      <c r="WN10" s="27">
        <v>-159.571680851064</v>
      </c>
      <c r="WO10" s="27">
        <v>-2.36872340425532</v>
      </c>
      <c r="WP10" s="27">
        <v>-1.40344680851064</v>
      </c>
      <c r="WQ10" s="27">
        <v>132.97872340425499</v>
      </c>
      <c r="WR10" s="27">
        <v>196.5</v>
      </c>
      <c r="WS10" s="30">
        <f t="shared" si="104"/>
        <v>66.85531914893599</v>
      </c>
      <c r="WT10" s="30">
        <f t="shared" si="105"/>
        <v>63.521276595745007</v>
      </c>
      <c r="WU10" s="28">
        <v>4.95</v>
      </c>
      <c r="WV10" s="24">
        <v>1.07</v>
      </c>
      <c r="WW10" s="28">
        <v>81.400000000000006</v>
      </c>
      <c r="WX10" s="28">
        <v>28.9</v>
      </c>
      <c r="WY10" s="28">
        <v>6.5</v>
      </c>
      <c r="WZ10" s="28">
        <v>9.6</v>
      </c>
    </row>
    <row r="11" spans="1:624" x14ac:dyDescent="0.25">
      <c r="A11" s="27">
        <v>16</v>
      </c>
      <c r="B11" s="27">
        <v>2</v>
      </c>
      <c r="C11" s="27">
        <v>102</v>
      </c>
      <c r="D11" s="27">
        <v>1</v>
      </c>
      <c r="E11" s="27" t="s">
        <v>47</v>
      </c>
      <c r="F11" s="27">
        <v>2</v>
      </c>
      <c r="G11" s="27">
        <f t="shared" si="0"/>
        <v>131.04000000000002</v>
      </c>
      <c r="H11" s="28">
        <f t="shared" si="1"/>
        <v>43.680000000000007</v>
      </c>
      <c r="I11" s="29">
        <v>117</v>
      </c>
      <c r="J11" s="27">
        <f t="shared" si="2"/>
        <v>43.680000000000007</v>
      </c>
      <c r="K11" s="27">
        <f t="shared" si="3"/>
        <v>43.680000000000007</v>
      </c>
      <c r="L11" s="27">
        <f t="shared" si="4"/>
        <v>43.680000000000007</v>
      </c>
      <c r="M11" s="30">
        <v>408742.84713000001</v>
      </c>
      <c r="N11" s="30">
        <v>3660556.8185740001</v>
      </c>
      <c r="O11" s="31">
        <v>33.079782999999999</v>
      </c>
      <c r="P11" s="31">
        <v>-111.97775300000001</v>
      </c>
      <c r="Q11" s="27">
        <v>49.12</v>
      </c>
      <c r="R11" s="27">
        <v>21.439999999999998</v>
      </c>
      <c r="S11" s="27">
        <v>29.439999999999998</v>
      </c>
      <c r="T11" s="27">
        <v>51.12</v>
      </c>
      <c r="U11" s="27">
        <v>21.439999999999998</v>
      </c>
      <c r="V11" s="27">
        <v>27.439999999999998</v>
      </c>
      <c r="W11" s="27">
        <v>44.634328358208997</v>
      </c>
      <c r="X11" s="27">
        <f t="shared" si="5"/>
        <v>-44.634328358208997</v>
      </c>
      <c r="Y11" s="29">
        <v>-9999</v>
      </c>
      <c r="Z11" s="29">
        <v>-9999</v>
      </c>
      <c r="AA11" s="29">
        <v>-9999</v>
      </c>
      <c r="AB11" s="27">
        <v>8.4</v>
      </c>
      <c r="AC11" s="27">
        <v>7.2</v>
      </c>
      <c r="AD11" s="27">
        <v>0.74</v>
      </c>
      <c r="AE11" s="27" t="s">
        <v>104</v>
      </c>
      <c r="AF11" s="27">
        <v>2</v>
      </c>
      <c r="AG11" s="27">
        <v>1.1000000000000001</v>
      </c>
      <c r="AH11" s="27">
        <v>1.4</v>
      </c>
      <c r="AI11" s="27">
        <v>3</v>
      </c>
      <c r="AJ11" s="27">
        <v>342</v>
      </c>
      <c r="AK11" s="27">
        <v>29</v>
      </c>
      <c r="AL11" s="27">
        <v>0.95</v>
      </c>
      <c r="AM11" s="27">
        <v>5.5</v>
      </c>
      <c r="AN11" s="27">
        <v>10.6</v>
      </c>
      <c r="AO11" s="27">
        <v>2.83</v>
      </c>
      <c r="AP11" s="27">
        <v>2626</v>
      </c>
      <c r="AQ11" s="27">
        <v>296</v>
      </c>
      <c r="AR11" s="27">
        <v>232</v>
      </c>
      <c r="AS11" s="27">
        <v>17.5</v>
      </c>
      <c r="AT11" s="27">
        <v>0</v>
      </c>
      <c r="AU11" s="27">
        <v>5</v>
      </c>
      <c r="AV11" s="27">
        <v>75</v>
      </c>
      <c r="AW11" s="27">
        <v>14</v>
      </c>
      <c r="AX11" s="27">
        <v>6</v>
      </c>
      <c r="AY11" s="27">
        <v>1.1000000000000001</v>
      </c>
      <c r="AZ11" s="27">
        <v>92</v>
      </c>
      <c r="BA11" s="27">
        <v>128.30695730068678</v>
      </c>
      <c r="BB11" s="27">
        <v>79</v>
      </c>
      <c r="BC11" s="27">
        <v>18.400000000000002</v>
      </c>
      <c r="BD11" s="27">
        <v>3.24</v>
      </c>
      <c r="BE11" s="27">
        <v>1.5349999999999999</v>
      </c>
      <c r="BF11" s="32">
        <v>6.1613519766623082</v>
      </c>
      <c r="BG11" s="32">
        <v>5.693761450197667</v>
      </c>
      <c r="BH11" s="32">
        <v>3.4582698825956677</v>
      </c>
      <c r="BI11" s="32">
        <v>2.8642590286425902</v>
      </c>
      <c r="BJ11" s="32">
        <v>2.6382597441385833</v>
      </c>
      <c r="BK11" s="32">
        <v>2.0957038071952496</v>
      </c>
      <c r="BL11" s="24">
        <f t="shared" si="6"/>
        <v>47.420453707439904</v>
      </c>
      <c r="BM11" s="24">
        <f t="shared" si="7"/>
        <v>61.253533237822573</v>
      </c>
      <c r="BN11" s="24">
        <f t="shared" si="8"/>
        <v>72.710569352392938</v>
      </c>
      <c r="BO11" s="28">
        <f t="shared" si="9"/>
        <v>91.646423557728269</v>
      </c>
      <c r="BP11" s="24">
        <f t="shared" si="10"/>
        <v>11.457036114570361</v>
      </c>
      <c r="BQ11" s="24">
        <f t="shared" si="11"/>
        <v>10.553038976554333</v>
      </c>
      <c r="BR11" s="24">
        <f t="shared" si="12"/>
        <v>8.3828152287809985</v>
      </c>
      <c r="BS11" s="24">
        <f t="shared" si="13"/>
        <v>30.392890319905693</v>
      </c>
      <c r="BT11" s="32">
        <v>2.0196506550218336</v>
      </c>
      <c r="BU11" s="32">
        <v>1.4542001898955572</v>
      </c>
      <c r="BV11" s="32">
        <v>1.7205266307600238</v>
      </c>
      <c r="BW11" s="32">
        <v>1.1095631406110062</v>
      </c>
      <c r="BX11" s="32">
        <v>1.0281116519320552</v>
      </c>
      <c r="BY11" s="32">
        <v>1.3090836414509843</v>
      </c>
      <c r="BZ11" s="24">
        <f t="shared" si="14"/>
        <v>13.895403379669563</v>
      </c>
      <c r="CA11" s="24">
        <f t="shared" si="15"/>
        <v>20.77750990270966</v>
      </c>
      <c r="CB11" s="24">
        <f t="shared" si="16"/>
        <v>25.215762465153684</v>
      </c>
      <c r="CC11" s="24">
        <f t="shared" si="17"/>
        <v>4.438252562444025</v>
      </c>
      <c r="CD11" s="24">
        <f t="shared" si="18"/>
        <v>4.1124466077282209</v>
      </c>
      <c r="CE11" s="24">
        <f t="shared" si="19"/>
        <v>5.2363345658039373</v>
      </c>
      <c r="CF11" s="24">
        <f t="shared" si="20"/>
        <v>13.787033735976184</v>
      </c>
      <c r="CG11" s="27">
        <v>22.78190613934467</v>
      </c>
      <c r="CH11" s="27">
        <v>3.6668334167083536</v>
      </c>
      <c r="CI11" s="27">
        <v>1.7823546885830279</v>
      </c>
      <c r="CJ11" s="27">
        <v>100.88301322025443</v>
      </c>
      <c r="CK11" s="27">
        <v>110</v>
      </c>
      <c r="CL11" s="27">
        <f t="shared" si="21"/>
        <v>14.411859031464918</v>
      </c>
      <c r="CM11" s="27">
        <v>11.536539038288511</v>
      </c>
      <c r="CN11" s="27">
        <f t="shared" si="22"/>
        <v>2.8841347595721278</v>
      </c>
      <c r="CO11" s="27">
        <v>3.6722033219931958</v>
      </c>
      <c r="CP11" s="29">
        <v>-9999</v>
      </c>
      <c r="CQ11" s="28">
        <f t="shared" si="23"/>
        <v>105.7949582242121</v>
      </c>
      <c r="CR11" s="28">
        <f t="shared" si="24"/>
        <v>112.9243769785442</v>
      </c>
      <c r="CS11" s="28">
        <f t="shared" si="25"/>
        <v>170.57181310440387</v>
      </c>
      <c r="CT11" s="28">
        <f t="shared" si="26"/>
        <v>196.79716543066516</v>
      </c>
      <c r="CU11" s="27">
        <f t="shared" si="27"/>
        <v>57.64743612585967</v>
      </c>
      <c r="CV11" s="27">
        <f t="shared" si="28"/>
        <v>11.536539038288511</v>
      </c>
      <c r="CW11" s="27">
        <f t="shared" si="29"/>
        <v>14.688813287972783</v>
      </c>
      <c r="CX11" s="27">
        <f t="shared" si="30"/>
        <v>83.872788452120957</v>
      </c>
      <c r="CY11" s="29">
        <v>-9999</v>
      </c>
      <c r="CZ11" s="29">
        <v>-9999</v>
      </c>
      <c r="DA11" s="29">
        <v>-9999</v>
      </c>
      <c r="DB11" s="29">
        <v>-9999</v>
      </c>
      <c r="DC11" s="29">
        <v>-9999</v>
      </c>
      <c r="DD11" s="29">
        <v>-9999</v>
      </c>
      <c r="DE11" s="24">
        <v>15.2</v>
      </c>
      <c r="DF11" s="24">
        <v>15.2</v>
      </c>
      <c r="DG11" s="24">
        <v>15.2</v>
      </c>
      <c r="DH11" s="24">
        <v>11.333333333333334</v>
      </c>
      <c r="DI11" s="24">
        <v>20.333333333333332</v>
      </c>
      <c r="DJ11" s="24">
        <v>24.333333333333332</v>
      </c>
      <c r="DK11" s="24">
        <v>40</v>
      </c>
      <c r="DL11" s="24">
        <v>35</v>
      </c>
      <c r="DM11" s="24">
        <v>49.666666666666664</v>
      </c>
      <c r="DN11" s="24">
        <v>47.333333333333336</v>
      </c>
      <c r="DO11" s="24">
        <v>61.666666666666664</v>
      </c>
      <c r="DP11" s="24">
        <v>62.333333333333336</v>
      </c>
      <c r="DQ11" s="24">
        <v>70</v>
      </c>
      <c r="DR11" s="28">
        <f t="shared" si="31"/>
        <v>50.444444444444436</v>
      </c>
      <c r="DS11" s="28">
        <f t="shared" si="31"/>
        <v>48.222222222222229</v>
      </c>
      <c r="DT11" s="24">
        <v>78.333333333333329</v>
      </c>
      <c r="DU11" s="24">
        <v>85</v>
      </c>
      <c r="DV11" s="24">
        <v>85.666666666666671</v>
      </c>
      <c r="DW11" s="24">
        <v>88</v>
      </c>
      <c r="DX11" s="24">
        <v>86.333333333333329</v>
      </c>
      <c r="DY11" s="24">
        <v>94.333333333333329</v>
      </c>
      <c r="DZ11" s="28">
        <v>85.666666666666671</v>
      </c>
      <c r="EA11" s="28">
        <v>91.666666666666671</v>
      </c>
      <c r="EB11" s="24">
        <v>178</v>
      </c>
      <c r="EC11" s="24">
        <v>189</v>
      </c>
      <c r="ED11" s="24">
        <v>199</v>
      </c>
      <c r="EE11" s="24">
        <v>199</v>
      </c>
      <c r="EF11" s="24">
        <v>201</v>
      </c>
      <c r="EG11" s="24">
        <v>203</v>
      </c>
      <c r="EH11" s="33">
        <v>-9999</v>
      </c>
      <c r="EI11" s="33">
        <v>-9999</v>
      </c>
      <c r="EJ11" s="33">
        <v>-9999</v>
      </c>
      <c r="EK11" s="33">
        <v>-9999</v>
      </c>
      <c r="EL11" s="33">
        <v>-9999</v>
      </c>
      <c r="EM11" s="33">
        <v>-9999</v>
      </c>
      <c r="EN11" s="33">
        <v>-9999</v>
      </c>
      <c r="EO11" s="33">
        <v>-9999</v>
      </c>
      <c r="EP11" s="33">
        <v>-9999</v>
      </c>
      <c r="EQ11" s="29">
        <v>-9999</v>
      </c>
      <c r="ER11" s="29">
        <v>-9999</v>
      </c>
      <c r="ES11" s="29">
        <v>-9999</v>
      </c>
      <c r="ET11" s="29">
        <v>-9999</v>
      </c>
      <c r="EU11" s="29">
        <v>-9999</v>
      </c>
      <c r="EV11" s="29">
        <v>-9999</v>
      </c>
      <c r="EW11" s="33">
        <v>-9999</v>
      </c>
      <c r="EX11" s="33">
        <v>-9999</v>
      </c>
      <c r="EY11" s="29">
        <v>-9999</v>
      </c>
      <c r="EZ11" s="29">
        <v>-9999</v>
      </c>
      <c r="FA11" s="29">
        <v>-9999</v>
      </c>
      <c r="FB11" s="29">
        <v>-9999</v>
      </c>
      <c r="FC11" s="29">
        <v>-9999</v>
      </c>
      <c r="FD11" s="29">
        <v>-9999</v>
      </c>
      <c r="FE11" s="29">
        <v>-9999</v>
      </c>
      <c r="FF11" s="29">
        <v>-9999</v>
      </c>
      <c r="FG11" s="29">
        <v>-9999</v>
      </c>
      <c r="FH11" s="29">
        <v>-9999</v>
      </c>
      <c r="FI11" s="27">
        <v>309.70999999999998</v>
      </c>
      <c r="FJ11" s="27">
        <v>12</v>
      </c>
      <c r="FK11" s="27">
        <v>308.74</v>
      </c>
      <c r="FL11" s="27">
        <v>209.76999999999998</v>
      </c>
      <c r="FM11" s="27">
        <v>197</v>
      </c>
      <c r="FN11" s="27">
        <v>153.91999999999999</v>
      </c>
      <c r="FO11" s="27">
        <v>373.41</v>
      </c>
      <c r="FP11" s="24">
        <v>221.86</v>
      </c>
      <c r="FQ11" s="27">
        <v>140.38</v>
      </c>
      <c r="FR11" s="24">
        <v>232.70000000000002</v>
      </c>
      <c r="FS11" s="27">
        <v>146.59</v>
      </c>
      <c r="FT11" s="24">
        <f t="shared" si="32"/>
        <v>1376.2745098039215</v>
      </c>
      <c r="FU11" s="24">
        <f t="shared" si="33"/>
        <v>1228.8165266106441</v>
      </c>
      <c r="FV11" s="24">
        <f t="shared" si="34"/>
        <v>3036.372549019608</v>
      </c>
      <c r="FW11" s="24">
        <f t="shared" si="35"/>
        <v>2056.5686274509803</v>
      </c>
      <c r="FX11" s="24">
        <f t="shared" si="36"/>
        <v>1509.019607843137</v>
      </c>
      <c r="FY11" s="24">
        <f t="shared" si="37"/>
        <v>3660.882352941177</v>
      </c>
      <c r="FZ11" s="24">
        <f t="shared" si="38"/>
        <v>10262.843137254902</v>
      </c>
      <c r="GA11" s="24">
        <f t="shared" si="39"/>
        <v>2175.0980392156862</v>
      </c>
      <c r="GB11" s="24">
        <v>63.66</v>
      </c>
      <c r="GC11" s="24">
        <v>0</v>
      </c>
      <c r="GD11" s="24">
        <f t="shared" si="40"/>
        <v>158.20000000000002</v>
      </c>
      <c r="GE11" s="27">
        <v>3.33</v>
      </c>
      <c r="GF11" s="27">
        <f t="shared" si="41"/>
        <v>101.11120588235295</v>
      </c>
      <c r="GG11" s="27">
        <v>1.04</v>
      </c>
      <c r="GH11" s="27">
        <f t="shared" si="42"/>
        <v>21.388313725490196</v>
      </c>
      <c r="GI11" s="27">
        <v>1.95</v>
      </c>
      <c r="GJ11" s="27">
        <f t="shared" si="43"/>
        <v>29.425882352941173</v>
      </c>
      <c r="GK11" s="27">
        <v>3.72</v>
      </c>
      <c r="GL11" s="27">
        <v>3.556</v>
      </c>
      <c r="GM11" s="27">
        <f t="shared" si="44"/>
        <v>1.046119235095613</v>
      </c>
      <c r="GN11" s="29">
        <v>-9999</v>
      </c>
      <c r="GO11" s="27">
        <f t="shared" si="45"/>
        <v>80.913647058823528</v>
      </c>
      <c r="GP11" s="24">
        <f t="shared" si="46"/>
        <v>232.83904901960784</v>
      </c>
      <c r="GQ11" s="24">
        <f t="shared" si="47"/>
        <v>207.89200805322128</v>
      </c>
      <c r="GR11" s="24">
        <f t="shared" si="106"/>
        <v>78.555440338528555</v>
      </c>
      <c r="GS11" s="27">
        <v>18.600000000000001</v>
      </c>
      <c r="GT11" s="24">
        <v>7.6</v>
      </c>
      <c r="GU11" s="24">
        <f t="shared" si="48"/>
        <v>7.09</v>
      </c>
      <c r="GV11" s="27">
        <f t="shared" si="49"/>
        <v>5485.7353764399313</v>
      </c>
      <c r="GW11" s="27">
        <v>2.42</v>
      </c>
      <c r="GX11" s="27">
        <f t="shared" si="50"/>
        <v>0.34132581100141041</v>
      </c>
      <c r="GY11" s="27">
        <f t="shared" si="51"/>
        <v>1872.4230763024871</v>
      </c>
      <c r="GZ11" s="29">
        <v>-9999</v>
      </c>
      <c r="HA11" s="29">
        <v>-9999</v>
      </c>
      <c r="HB11" s="27">
        <v>5354.414285714287</v>
      </c>
      <c r="HC11" s="27">
        <f t="shared" si="52"/>
        <v>1827.5997985089666</v>
      </c>
      <c r="HD11" s="27">
        <f t="shared" si="53"/>
        <v>1891.5657914567803</v>
      </c>
      <c r="HE11" s="29">
        <v>-9999</v>
      </c>
      <c r="HF11" s="30">
        <v>3.79</v>
      </c>
      <c r="HG11" s="30">
        <f t="shared" si="55"/>
        <v>3.73</v>
      </c>
      <c r="HH11" s="30">
        <v>1555</v>
      </c>
      <c r="HI11" s="30">
        <f t="shared" si="56"/>
        <v>0.49078947368421055</v>
      </c>
      <c r="HJ11" s="27">
        <f t="shared" si="57"/>
        <v>2932.4311814819944</v>
      </c>
      <c r="HK11" s="27">
        <f t="shared" si="58"/>
        <v>1203.147885805937</v>
      </c>
      <c r="HL11" s="27">
        <v>4.1100000000000003</v>
      </c>
      <c r="HM11" s="30">
        <f t="shared" si="59"/>
        <v>120.52292155890999</v>
      </c>
      <c r="HN11" s="30">
        <f t="shared" si="60"/>
        <v>134.98567214597921</v>
      </c>
      <c r="HO11" s="30">
        <f t="shared" si="61"/>
        <v>0.57973811830253519</v>
      </c>
      <c r="HP11" s="27">
        <v>3.1</v>
      </c>
      <c r="HQ11" s="27">
        <v>0.56652926829268302</v>
      </c>
      <c r="HR11" s="27">
        <v>0.49263658536585397</v>
      </c>
      <c r="HS11" s="27">
        <v>0.46283170731707302</v>
      </c>
      <c r="HT11" s="27">
        <v>0.389112195121951</v>
      </c>
      <c r="HU11" s="27">
        <v>0.27273170731707302</v>
      </c>
      <c r="HV11" s="27">
        <v>0.30229024390243903</v>
      </c>
      <c r="HW11" s="27">
        <v>0.185525294878049</v>
      </c>
      <c r="HX11" s="27">
        <v>0.100619365268293</v>
      </c>
      <c r="HY11" s="27">
        <v>0.117369321731707</v>
      </c>
      <c r="HZ11" s="27">
        <v>3.1164391390243899E-2</v>
      </c>
      <c r="IA11" s="27">
        <v>6.9682227951219505E-2</v>
      </c>
      <c r="IB11" s="27">
        <v>0.349943440658537</v>
      </c>
      <c r="IC11" s="27">
        <v>0.30402226375609798</v>
      </c>
      <c r="ID11" s="27">
        <v>0.17588056082926801</v>
      </c>
      <c r="IE11" s="27">
        <v>0.456059131414634</v>
      </c>
      <c r="IF11" s="27">
        <v>0.69301826446341497</v>
      </c>
      <c r="IG11" s="27">
        <v>0.37345190470731698</v>
      </c>
      <c r="IH11" s="27">
        <v>0.71242569846341497</v>
      </c>
      <c r="II11" s="27">
        <v>0.41361737953658501</v>
      </c>
      <c r="IJ11" s="27">
        <f t="shared" si="62"/>
        <v>2.4792144026186111</v>
      </c>
      <c r="IK11" s="27">
        <f t="shared" si="63"/>
        <v>0.14999430639515543</v>
      </c>
      <c r="IL11" s="27">
        <v>104.095238095238</v>
      </c>
      <c r="IM11" s="27">
        <v>26.334761904761901</v>
      </c>
      <c r="IN11" s="27">
        <v>29.23</v>
      </c>
      <c r="IO11" s="27">
        <v>29.61</v>
      </c>
      <c r="IP11" s="27">
        <v>94.652380952380994</v>
      </c>
      <c r="IQ11" s="27">
        <v>-0.97942857142857198</v>
      </c>
      <c r="IR11" s="27">
        <v>-1.25717073170732</v>
      </c>
      <c r="IS11" s="30">
        <v>104</v>
      </c>
      <c r="IT11" s="30">
        <v>118.5</v>
      </c>
      <c r="IU11" s="30">
        <f t="shared" si="64"/>
        <v>-9.5238095238002529E-2</v>
      </c>
      <c r="IV11" s="27">
        <v>0.59535348837209301</v>
      </c>
      <c r="IW11" s="27">
        <v>0.50269069767441898</v>
      </c>
      <c r="IX11" s="27">
        <v>0.473218604651163</v>
      </c>
      <c r="IY11" s="27">
        <v>0.39760697674418599</v>
      </c>
      <c r="IZ11" s="27">
        <v>0.27993488372093001</v>
      </c>
      <c r="JA11" s="27">
        <v>0.31276976744186002</v>
      </c>
      <c r="JB11" s="27">
        <v>0.19899679804883699</v>
      </c>
      <c r="JC11" s="27">
        <v>0.114169638748837</v>
      </c>
      <c r="JD11" s="27">
        <v>0.116688942767442</v>
      </c>
      <c r="JE11" s="27">
        <v>3.0184162532558099E-2</v>
      </c>
      <c r="JF11" s="27">
        <v>8.4285759709302299E-2</v>
      </c>
      <c r="JG11" s="27">
        <v>0.36022714456279098</v>
      </c>
      <c r="JH11" s="27">
        <v>0.3110398284</v>
      </c>
      <c r="JI11" s="27">
        <v>0.17369073300232599</v>
      </c>
      <c r="JJ11" s="27">
        <v>0.497515901348837</v>
      </c>
      <c r="JK11" s="27">
        <v>0.74424581073023299</v>
      </c>
      <c r="JL11" s="27">
        <v>0.42292224584883698</v>
      </c>
      <c r="JM11" s="27">
        <v>0.76379879483953494</v>
      </c>
      <c r="JN11" s="27">
        <v>0.46756483237906998</v>
      </c>
      <c r="JO11" s="27">
        <f t="shared" si="65"/>
        <v>3.1440858518109049</v>
      </c>
      <c r="JP11" s="27">
        <f t="shared" si="66"/>
        <v>0.18433360936726451</v>
      </c>
      <c r="JQ11" s="27">
        <v>30.6142857142857</v>
      </c>
      <c r="JR11" s="27">
        <v>38.6885714285714</v>
      </c>
      <c r="JS11" s="27">
        <v>39.905714285714303</v>
      </c>
      <c r="JT11" s="27">
        <v>-153.491238095238</v>
      </c>
      <c r="JU11" s="27">
        <v>-1.2812380952380999</v>
      </c>
      <c r="JV11" s="27">
        <v>-2.28571428571429</v>
      </c>
      <c r="JW11" s="30">
        <v>105.5</v>
      </c>
      <c r="JX11" s="30">
        <v>119</v>
      </c>
      <c r="JY11" s="27">
        <v>0.448848717948718</v>
      </c>
      <c r="JZ11" s="27">
        <v>0.39437435897435902</v>
      </c>
      <c r="KA11" s="27">
        <v>0.33443589743589702</v>
      </c>
      <c r="KB11" s="27">
        <v>0.27092564102564098</v>
      </c>
      <c r="KC11" s="27">
        <v>0.20365897435897401</v>
      </c>
      <c r="KD11" s="27">
        <v>0.21354358974359</v>
      </c>
      <c r="KE11" s="27">
        <v>0.24693693967692301</v>
      </c>
      <c r="KF11" s="27">
        <v>0.145812849925641</v>
      </c>
      <c r="KG11" s="27">
        <v>0.185548806515385</v>
      </c>
      <c r="KH11" s="27">
        <v>8.22046475128205E-2</v>
      </c>
      <c r="KI11" s="27">
        <v>6.4408373994871801E-2</v>
      </c>
      <c r="KJ11" s="27">
        <v>0.375425224061539</v>
      </c>
      <c r="KK11" s="27">
        <v>0.35496924765128202</v>
      </c>
      <c r="KL11" s="27">
        <v>0.14162050506923099</v>
      </c>
      <c r="KM11" s="27">
        <v>0.65786202476923095</v>
      </c>
      <c r="KN11" s="27">
        <v>0.43873731050256398</v>
      </c>
      <c r="KO11" s="27">
        <v>0.25783189109487198</v>
      </c>
      <c r="KP11" s="27">
        <v>0.47134069686666702</v>
      </c>
      <c r="KQ11" s="27">
        <v>0.301767860158974</v>
      </c>
      <c r="KR11" s="27">
        <f t="shared" si="67"/>
        <v>0.90883812457220403</v>
      </c>
      <c r="KS11" s="27">
        <f t="shared" si="68"/>
        <v>0.13812855155195503</v>
      </c>
      <c r="KT11" s="27">
        <v>101.905</v>
      </c>
      <c r="KU11" s="27">
        <v>38.787999999999997</v>
      </c>
      <c r="KV11" s="27">
        <v>54.124000000000002</v>
      </c>
      <c r="KW11" s="27">
        <v>54.433999999999997</v>
      </c>
      <c r="KX11" s="27">
        <v>83.503050000000002</v>
      </c>
      <c r="KY11" s="27">
        <v>-1.3077000000000001</v>
      </c>
      <c r="KZ11" s="27">
        <v>-2.6241500000000002</v>
      </c>
      <c r="LA11" s="30">
        <v>109.5</v>
      </c>
      <c r="LB11" s="30">
        <v>122</v>
      </c>
      <c r="LC11" s="30">
        <f t="shared" si="69"/>
        <v>7.5949999999999989</v>
      </c>
      <c r="LD11" s="27">
        <v>0.49183749999999998</v>
      </c>
      <c r="LE11" s="27">
        <v>0.3178125</v>
      </c>
      <c r="LF11" s="27">
        <v>0.31898749999999998</v>
      </c>
      <c r="LG11" s="27">
        <v>0.24733749999999999</v>
      </c>
      <c r="LH11" s="27">
        <v>0.17815</v>
      </c>
      <c r="LI11" s="27">
        <v>0.21326249999999999</v>
      </c>
      <c r="LJ11" s="27">
        <v>0.33026710526250003</v>
      </c>
      <c r="LK11" s="27">
        <v>0.2129096684125</v>
      </c>
      <c r="LL11" s="27">
        <v>0.124737180925</v>
      </c>
      <c r="LM11" s="27">
        <v>-1.7345467375000001E-3</v>
      </c>
      <c r="LN11" s="27">
        <v>0.21461943785000001</v>
      </c>
      <c r="LO11" s="27">
        <v>0.46767295069999998</v>
      </c>
      <c r="LP11" s="27">
        <v>0.39474242506250001</v>
      </c>
      <c r="LQ11" s="27">
        <v>0.1624229975375</v>
      </c>
      <c r="LR11" s="27">
        <v>0.99253204814999996</v>
      </c>
      <c r="LS11" s="27">
        <v>1.0143744879625001</v>
      </c>
      <c r="LT11" s="27">
        <v>0.65274149452499997</v>
      </c>
      <c r="LU11" s="27">
        <v>1.0116869445250001</v>
      </c>
      <c r="LV11" s="27">
        <v>0.71413754039999999</v>
      </c>
      <c r="LW11" s="27">
        <f t="shared" si="70"/>
        <v>-148.10638297872572</v>
      </c>
      <c r="LX11" s="27">
        <f t="shared" si="71"/>
        <v>0.54757128810226141</v>
      </c>
      <c r="LY11" s="27"/>
      <c r="LZ11" s="27"/>
      <c r="MA11" s="27"/>
      <c r="MB11" s="27"/>
      <c r="MC11" s="27"/>
      <c r="MD11" s="27"/>
      <c r="ME11" s="27"/>
      <c r="MF11" s="30"/>
      <c r="MG11" s="30"/>
      <c r="MH11" s="30"/>
      <c r="MI11" s="27">
        <v>0.53289589041095897</v>
      </c>
      <c r="MJ11" s="27">
        <v>0.31667397260273999</v>
      </c>
      <c r="MK11" s="27">
        <v>0.21990684931506799</v>
      </c>
      <c r="ML11" s="27">
        <v>0.18592876712328801</v>
      </c>
      <c r="MM11" s="27">
        <v>0.14497945205479401</v>
      </c>
      <c r="MN11" s="27">
        <v>0.17694794520547899</v>
      </c>
      <c r="MO11" s="27">
        <v>0.48057198164109599</v>
      </c>
      <c r="MP11" s="27">
        <v>0.414609158523288</v>
      </c>
      <c r="MQ11" s="27">
        <v>0.25934710170684899</v>
      </c>
      <c r="MR11" s="27">
        <v>0.18050347978082201</v>
      </c>
      <c r="MS11" s="27">
        <v>0.253556881078082</v>
      </c>
      <c r="MT11" s="27">
        <v>0.57063008718493202</v>
      </c>
      <c r="MU11" s="27">
        <v>0.49966144983698602</v>
      </c>
      <c r="MV11" s="27">
        <v>0.123873053406849</v>
      </c>
      <c r="MW11" s="27">
        <v>1.8749788490945201</v>
      </c>
      <c r="MX11" s="27">
        <v>0.61446825956164397</v>
      </c>
      <c r="MY11" s="27">
        <v>0.52918889726027396</v>
      </c>
      <c r="MZ11" s="27">
        <v>0.69227961968082197</v>
      </c>
      <c r="NA11" s="27">
        <v>0.624319555642466</v>
      </c>
      <c r="NB11" s="27">
        <f t="shared" si="73"/>
        <v>2.2344563986409764</v>
      </c>
      <c r="NC11" s="27">
        <f t="shared" si="74"/>
        <v>0.68279030332393065</v>
      </c>
      <c r="ND11" s="27">
        <v>106.735294117647</v>
      </c>
      <c r="NE11" s="27">
        <v>40.225294117647103</v>
      </c>
      <c r="NF11" s="27">
        <v>40.881764705882297</v>
      </c>
      <c r="NG11" s="27">
        <v>-79.749529411764698</v>
      </c>
      <c r="NH11" s="27">
        <v>-2.5212352941176501</v>
      </c>
      <c r="NI11" s="27">
        <v>-0.64036986301369903</v>
      </c>
      <c r="NJ11" s="28">
        <v>131</v>
      </c>
      <c r="NK11" s="28">
        <v>148.5</v>
      </c>
      <c r="NL11" s="30">
        <f t="shared" si="75"/>
        <v>24.264705882352999</v>
      </c>
      <c r="NM11" s="27">
        <v>0.56969999999999998</v>
      </c>
      <c r="NN11" s="27">
        <v>0.31590000000000001</v>
      </c>
      <c r="NO11" s="27">
        <v>0.15853928571428599</v>
      </c>
      <c r="NP11" s="27">
        <v>0.138171428571429</v>
      </c>
      <c r="NQ11" s="27">
        <v>0.12465714285714299</v>
      </c>
      <c r="NR11" s="27">
        <v>0.14576071428571399</v>
      </c>
      <c r="NS11" s="27">
        <v>0.60694455827142901</v>
      </c>
      <c r="NT11" s="27">
        <v>0.56238972622142802</v>
      </c>
      <c r="NU11" s="27">
        <v>0.38979781460000001</v>
      </c>
      <c r="NV11" s="27">
        <v>0.33072880464285698</v>
      </c>
      <c r="NW11" s="27">
        <v>0.285482041196429</v>
      </c>
      <c r="NX11" s="27">
        <v>0.63851389725714303</v>
      </c>
      <c r="NY11" s="27">
        <v>0.59020892777857203</v>
      </c>
      <c r="NZ11" s="27">
        <v>5.1561537935714302E-2</v>
      </c>
      <c r="OA11" s="27">
        <v>3.13498750732857</v>
      </c>
      <c r="OB11" s="27">
        <v>0.50840380583571398</v>
      </c>
      <c r="OC11" s="27">
        <v>0.47079690994642898</v>
      </c>
      <c r="OD11" s="27">
        <v>0.61733660421071401</v>
      </c>
      <c r="OE11" s="27">
        <v>0.58807588815714296</v>
      </c>
      <c r="OF11" s="27">
        <f t="shared" si="76"/>
        <v>1.6128549056989199</v>
      </c>
      <c r="OG11" s="27">
        <f t="shared" si="77"/>
        <v>0.80341880341880323</v>
      </c>
      <c r="OH11" s="27">
        <v>115.860714285714</v>
      </c>
      <c r="OI11" s="27">
        <v>36.360357142857097</v>
      </c>
      <c r="OJ11" s="27">
        <v>31.958928571428601</v>
      </c>
      <c r="OK11" s="27">
        <v>31.212857142857199</v>
      </c>
      <c r="OL11" s="28">
        <v>147</v>
      </c>
      <c r="OM11" s="28">
        <v>162</v>
      </c>
      <c r="ON11" s="30">
        <f t="shared" si="78"/>
        <v>31.139285714286004</v>
      </c>
      <c r="OO11" s="27">
        <v>0.634575</v>
      </c>
      <c r="OP11" s="27">
        <v>0.31945416666666698</v>
      </c>
      <c r="OQ11" s="27">
        <v>0.113016666666667</v>
      </c>
      <c r="OR11" s="27">
        <v>0.120233333333333</v>
      </c>
      <c r="OS11" s="27">
        <v>0.1140125</v>
      </c>
      <c r="OT11" s="27">
        <v>0.13933124999999999</v>
      </c>
      <c r="OU11" s="27">
        <v>0.67972378281250001</v>
      </c>
      <c r="OV11" s="27">
        <v>0.69616062381874999</v>
      </c>
      <c r="OW11" s="27">
        <v>0.45205730353750001</v>
      </c>
      <c r="OX11" s="27">
        <v>0.47672538784166701</v>
      </c>
      <c r="OY11" s="27">
        <v>0.32943051907083298</v>
      </c>
      <c r="OZ11" s="27">
        <v>0.69392917894166695</v>
      </c>
      <c r="PA11" s="27">
        <v>0.638505709910417</v>
      </c>
      <c r="PB11" s="27">
        <v>2.6997797347916699E-2</v>
      </c>
      <c r="PC11" s="27">
        <v>4.2851580092250003</v>
      </c>
      <c r="PD11" s="27">
        <v>0.47347637537083298</v>
      </c>
      <c r="PE11" s="27">
        <v>0.48461035132083302</v>
      </c>
      <c r="PF11" s="27">
        <v>0.60373300097083304</v>
      </c>
      <c r="PG11" s="27">
        <v>0.61212186343333397</v>
      </c>
      <c r="PH11" s="27">
        <f t="shared" si="79"/>
        <v>1.5264708850539899</v>
      </c>
      <c r="PI11" s="27">
        <f t="shared" si="80"/>
        <v>0.98643519545057123</v>
      </c>
      <c r="PJ11" s="27">
        <v>106.8</v>
      </c>
      <c r="PK11" s="27">
        <v>39.143749999999997</v>
      </c>
      <c r="PL11" s="27">
        <v>34.116250000000001</v>
      </c>
      <c r="PM11" s="27">
        <v>32.833125000000003</v>
      </c>
      <c r="PN11" s="27">
        <v>-35.086229166666698</v>
      </c>
      <c r="PO11" s="27">
        <v>-0.80462500000000003</v>
      </c>
      <c r="PP11" s="27">
        <v>-0.85487500000000005</v>
      </c>
      <c r="PQ11" s="27">
        <v>109.79375</v>
      </c>
      <c r="PR11" s="30">
        <v>159</v>
      </c>
      <c r="PS11" s="30">
        <v>171</v>
      </c>
      <c r="PT11" s="30">
        <f t="shared" si="81"/>
        <v>52.2</v>
      </c>
      <c r="PU11" s="30">
        <f t="shared" si="82"/>
        <v>49.206249999999997</v>
      </c>
      <c r="PV11" s="27">
        <v>0.71769347826087004</v>
      </c>
      <c r="PW11" s="27">
        <v>0.32353260869565198</v>
      </c>
      <c r="PX11" s="27">
        <v>8.1160869565217397E-2</v>
      </c>
      <c r="PY11" s="27">
        <v>0.100860869565217</v>
      </c>
      <c r="PZ11" s="27">
        <v>9.5795652173913101E-2</v>
      </c>
      <c r="QA11" s="27">
        <v>0.132519565217391</v>
      </c>
      <c r="QB11" s="27">
        <v>0.75245830807173897</v>
      </c>
      <c r="QC11" s="27">
        <v>0.79548604514782595</v>
      </c>
      <c r="QD11" s="27">
        <v>0.52342923639347805</v>
      </c>
      <c r="QE11" s="27">
        <v>0.597346072895652</v>
      </c>
      <c r="QF11" s="27">
        <v>0.37823574023478301</v>
      </c>
      <c r="QG11" s="27">
        <v>0.763366675821739</v>
      </c>
      <c r="QH11" s="27">
        <v>0.68713602628260895</v>
      </c>
      <c r="QI11" s="27">
        <v>2.6662135730434799E-2</v>
      </c>
      <c r="QJ11" s="27">
        <v>6.11563581365</v>
      </c>
      <c r="QK11" s="27">
        <v>0.47568156345217399</v>
      </c>
      <c r="QL11" s="27">
        <v>0.50273995289347795</v>
      </c>
      <c r="QM11" s="27">
        <v>0.61949161512826101</v>
      </c>
      <c r="QN11" s="27">
        <v>0.63912801291521704</v>
      </c>
      <c r="QO11" s="27">
        <f t="shared" si="83"/>
        <v>1.6262657972392431</v>
      </c>
      <c r="QP11" s="27">
        <f t="shared" si="84"/>
        <v>1.2183033764488522</v>
      </c>
      <c r="QQ11" s="27">
        <v>108.45</v>
      </c>
      <c r="QR11" s="27">
        <v>31.519375</v>
      </c>
      <c r="QS11" s="27">
        <v>30.853124999999999</v>
      </c>
      <c r="QT11" s="27">
        <v>30.771875000000001</v>
      </c>
      <c r="QU11" s="27">
        <f t="shared" si="85"/>
        <v>-0.74749999999999872</v>
      </c>
      <c r="QV11" s="27">
        <v>-30.837565217391301</v>
      </c>
      <c r="QW11" s="27">
        <v>-0.89156521739130401</v>
      </c>
      <c r="QX11" s="27">
        <v>-0.92869565217391303</v>
      </c>
      <c r="QY11" s="27">
        <v>115.625</v>
      </c>
      <c r="QZ11" s="30">
        <v>164.5</v>
      </c>
      <c r="RA11" s="30">
        <v>180</v>
      </c>
      <c r="RB11" s="30">
        <f t="shared" si="86"/>
        <v>56.05</v>
      </c>
      <c r="RC11" s="30">
        <f t="shared" si="87"/>
        <v>48.875</v>
      </c>
      <c r="RD11" s="27">
        <v>0.85979249999999996</v>
      </c>
      <c r="RE11" s="27">
        <v>0.39488000000000001</v>
      </c>
      <c r="RF11" s="27">
        <v>8.6389999999999995E-2</v>
      </c>
      <c r="RG11" s="27">
        <v>0.10620499999999999</v>
      </c>
      <c r="RH11" s="27">
        <v>0.1099275</v>
      </c>
      <c r="RI11" s="27">
        <v>0.14258999999999999</v>
      </c>
      <c r="RJ11" s="27">
        <v>0.77893078972499996</v>
      </c>
      <c r="RK11" s="27">
        <v>0.81584232569000004</v>
      </c>
      <c r="RL11" s="27">
        <v>0.57449351132000004</v>
      </c>
      <c r="RM11" s="27">
        <v>0.63891228756749996</v>
      </c>
      <c r="RN11" s="27">
        <v>0.37033355399750001</v>
      </c>
      <c r="RO11" s="27">
        <v>0.77226605633000001</v>
      </c>
      <c r="RP11" s="27">
        <v>0.71434607102250003</v>
      </c>
      <c r="RQ11" s="27">
        <v>-1.6095238755000001E-2</v>
      </c>
      <c r="RR11" s="27">
        <v>7.0862477128124999</v>
      </c>
      <c r="RS11" s="27">
        <v>0.45406137186000001</v>
      </c>
      <c r="RT11" s="27">
        <v>0.47548823666750001</v>
      </c>
      <c r="RU11" s="27">
        <v>0.6015272035575</v>
      </c>
      <c r="RV11" s="27">
        <v>0.61715623084000004</v>
      </c>
      <c r="RW11" s="27">
        <f t="shared" si="88"/>
        <v>1.507058575642646</v>
      </c>
      <c r="RX11" s="27">
        <f t="shared" si="89"/>
        <v>1.1773513472447323</v>
      </c>
      <c r="RY11" s="27">
        <v>100.046428571429</v>
      </c>
      <c r="RZ11" s="27">
        <v>34.724642857142904</v>
      </c>
      <c r="SA11" s="27">
        <v>32.092857142857099</v>
      </c>
      <c r="SB11" s="27">
        <v>32.609285714285697</v>
      </c>
      <c r="SC11" s="27">
        <v>124.911111111111</v>
      </c>
      <c r="SD11" s="27">
        <v>168.5</v>
      </c>
      <c r="SE11" s="27">
        <v>183</v>
      </c>
      <c r="SF11" s="30">
        <f t="shared" si="90"/>
        <v>68.453571428570996</v>
      </c>
      <c r="SG11" s="30">
        <f t="shared" si="91"/>
        <v>43.588888888889002</v>
      </c>
      <c r="SH11" s="27">
        <v>0.74066046511627903</v>
      </c>
      <c r="SI11" s="27">
        <v>0.32738837209302302</v>
      </c>
      <c r="SJ11" s="27">
        <v>6.8255813953488398E-2</v>
      </c>
      <c r="SK11" s="27">
        <v>8.9972093023255803E-2</v>
      </c>
      <c r="SL11" s="27">
        <v>9.3811627906976697E-2</v>
      </c>
      <c r="SM11" s="27">
        <v>0.12558837209302301</v>
      </c>
      <c r="SN11" s="27">
        <v>0.78232260733720904</v>
      </c>
      <c r="SO11" s="27">
        <v>0.82980774199767504</v>
      </c>
      <c r="SP11" s="27">
        <v>0.56766259328604596</v>
      </c>
      <c r="SQ11" s="27">
        <v>0.65300370807674402</v>
      </c>
      <c r="SR11" s="27">
        <v>0.38647361609069802</v>
      </c>
      <c r="SS11" s="27">
        <v>0.77440833080697702</v>
      </c>
      <c r="ST11" s="27">
        <v>0.708967329981395</v>
      </c>
      <c r="SU11" s="27">
        <v>-1.9639430862790699E-2</v>
      </c>
      <c r="SV11" s="27">
        <v>7.2228645393651201</v>
      </c>
      <c r="SW11" s="27">
        <v>0.46588442789302298</v>
      </c>
      <c r="SX11" s="27">
        <v>0.49400276409767402</v>
      </c>
      <c r="SY11" s="27">
        <v>0.614659050669768</v>
      </c>
      <c r="SZ11" s="27">
        <v>0.63495042702325599</v>
      </c>
      <c r="TA11" s="27">
        <f t="shared" si="92"/>
        <v>1.5948289014332278</v>
      </c>
      <c r="TB11" s="27">
        <f t="shared" si="93"/>
        <v>1.2623297839846015</v>
      </c>
      <c r="TC11" s="27">
        <v>0.83750243902439003</v>
      </c>
      <c r="TD11" s="27">
        <v>0.35499268292682901</v>
      </c>
      <c r="TE11" s="27">
        <v>7.0543902439024406E-2</v>
      </c>
      <c r="TF11" s="27">
        <v>9.2797560975609705E-2</v>
      </c>
      <c r="TG11" s="27">
        <v>0.101982926829268</v>
      </c>
      <c r="TH11" s="27">
        <v>0.131670731707317</v>
      </c>
      <c r="TI11" s="27">
        <v>0.80030438576097596</v>
      </c>
      <c r="TJ11" s="27">
        <v>0.84394382571219495</v>
      </c>
      <c r="TK11" s="27">
        <v>0.58470880288780502</v>
      </c>
      <c r="TL11" s="27">
        <v>0.66662754451219497</v>
      </c>
      <c r="TM11" s="27">
        <v>0.40520363593902398</v>
      </c>
      <c r="TN11" s="27">
        <v>0.78260087586341498</v>
      </c>
      <c r="TO11" s="27">
        <v>0.728064491756098</v>
      </c>
      <c r="TP11" s="27">
        <v>-4.6886912529268299E-2</v>
      </c>
      <c r="TQ11" s="27">
        <v>8.0344209619146305</v>
      </c>
      <c r="TR11" s="27">
        <v>0.48034521752439002</v>
      </c>
      <c r="TS11" s="27">
        <v>0.50634444843414705</v>
      </c>
      <c r="TT11" s="27">
        <v>0.63006077416829298</v>
      </c>
      <c r="TU11" s="27">
        <v>0.64858395213414599</v>
      </c>
      <c r="TV11" s="27">
        <f t="shared" si="94"/>
        <v>1.696297503086845</v>
      </c>
      <c r="TW11" s="27">
        <f t="shared" si="95"/>
        <v>1.3592104268724206</v>
      </c>
      <c r="TX11" s="27">
        <v>106.912195121951</v>
      </c>
      <c r="TY11" s="27">
        <v>31.828292682926801</v>
      </c>
      <c r="TZ11" s="27">
        <v>25.419268292682901</v>
      </c>
      <c r="UA11" s="27">
        <v>24.563170731707299</v>
      </c>
      <c r="UB11" s="27">
        <v>-151.95848780487799</v>
      </c>
      <c r="UC11" s="27">
        <v>-2.67990243902439</v>
      </c>
      <c r="UD11" s="27">
        <v>-2.0757073170731699</v>
      </c>
      <c r="UE11" s="27">
        <v>119.578048780488</v>
      </c>
      <c r="UF11" s="27">
        <v>185</v>
      </c>
      <c r="UG11" s="30">
        <f t="shared" si="96"/>
        <v>78.087804878048999</v>
      </c>
      <c r="UH11" s="30">
        <f t="shared" si="97"/>
        <v>65.421951219511996</v>
      </c>
      <c r="UI11" s="27">
        <v>0.74328222222222196</v>
      </c>
      <c r="UJ11" s="27">
        <v>0.30606666666666699</v>
      </c>
      <c r="UK11" s="27">
        <v>5.6228888888888898E-2</v>
      </c>
      <c r="UL11" s="27">
        <v>7.6573333333333396E-2</v>
      </c>
      <c r="UM11" s="27">
        <v>7.87355555555556E-2</v>
      </c>
      <c r="UN11" s="27">
        <v>0.11210888888888899</v>
      </c>
      <c r="UO11" s="27">
        <v>0.81282443287999995</v>
      </c>
      <c r="UP11" s="27">
        <v>0.858583844188889</v>
      </c>
      <c r="UQ11" s="27">
        <v>0.59868225054000002</v>
      </c>
      <c r="UR11" s="27">
        <v>0.68766099889111099</v>
      </c>
      <c r="US11" s="27">
        <v>0.417179717584444</v>
      </c>
      <c r="UT11" s="27">
        <v>0.80768306240444399</v>
      </c>
      <c r="UU11" s="27">
        <v>0.73701829274222197</v>
      </c>
      <c r="UV11" s="27">
        <v>-1.2801466462222201E-2</v>
      </c>
      <c r="UW11" s="27">
        <v>8.7217565508933301</v>
      </c>
      <c r="UX11" s="27">
        <v>0.48605634125777802</v>
      </c>
      <c r="UY11" s="27">
        <v>0.51326497090666701</v>
      </c>
      <c r="UZ11" s="27">
        <v>0.63715530720666702</v>
      </c>
      <c r="VA11" s="27">
        <v>0.65637255365111102</v>
      </c>
      <c r="VB11" s="27">
        <f t="shared" si="98"/>
        <v>1.7499977763348615</v>
      </c>
      <c r="VC11" s="27">
        <f t="shared" si="99"/>
        <v>1.4284977855223957</v>
      </c>
      <c r="VD11" s="27">
        <v>110.675555555556</v>
      </c>
      <c r="VE11" s="27">
        <v>34.320444444444398</v>
      </c>
      <c r="VF11" s="27">
        <v>26.770666666666699</v>
      </c>
      <c r="VG11" s="27">
        <v>25.723777777777801</v>
      </c>
      <c r="VH11" s="27">
        <v>160.11088888888901</v>
      </c>
      <c r="VI11" s="27">
        <v>-2.5153777777777799</v>
      </c>
      <c r="VJ11" s="27">
        <v>-1.9307333333333301</v>
      </c>
      <c r="VK11" s="27">
        <v>134.08666666666701</v>
      </c>
      <c r="VL11" s="27">
        <v>190</v>
      </c>
      <c r="VM11" s="30">
        <f t="shared" si="100"/>
        <v>79.324444444443998</v>
      </c>
      <c r="VN11" s="30">
        <f t="shared" si="101"/>
        <v>55.913333333332986</v>
      </c>
      <c r="VO11" s="27">
        <v>0.77241136363636298</v>
      </c>
      <c r="VP11" s="27">
        <v>0.31867954545454502</v>
      </c>
      <c r="VQ11" s="27">
        <v>5.5920454545454502E-2</v>
      </c>
      <c r="VR11" s="27">
        <v>8.2993181818181799E-2</v>
      </c>
      <c r="VS11" s="27">
        <v>8.9370454545454503E-2</v>
      </c>
      <c r="VT11" s="27">
        <v>0.11117272727272701</v>
      </c>
      <c r="VU11" s="27">
        <v>0.80473102717045497</v>
      </c>
      <c r="VV11" s="27">
        <v>0.86109731344999996</v>
      </c>
      <c r="VW11" s="27">
        <v>0.58524786599090906</v>
      </c>
      <c r="VX11" s="27">
        <v>0.69631224778181799</v>
      </c>
      <c r="VY11" s="27">
        <v>0.41563593347954603</v>
      </c>
      <c r="VZ11" s="27">
        <v>0.79198842546818204</v>
      </c>
      <c r="WA11" s="27">
        <v>0.74778864445681803</v>
      </c>
      <c r="WB11" s="27">
        <v>-3.1168017106818199E-2</v>
      </c>
      <c r="WC11" s="27">
        <v>8.3153366550204506</v>
      </c>
      <c r="WD11" s="27">
        <v>0.48395709830909101</v>
      </c>
      <c r="WE11" s="27">
        <v>0.51648722214772702</v>
      </c>
      <c r="WF11" s="27">
        <v>0.63537391932045495</v>
      </c>
      <c r="WG11" s="27">
        <v>0.65833276846363697</v>
      </c>
      <c r="WH11" s="27">
        <f t="shared" si="102"/>
        <v>1.7267977926548705</v>
      </c>
      <c r="WI11" s="27">
        <f t="shared" si="103"/>
        <v>1.423787075931223</v>
      </c>
      <c r="WJ11" s="27">
        <v>106.913181818182</v>
      </c>
      <c r="WK11" s="27">
        <v>36.352045454545397</v>
      </c>
      <c r="WL11" s="27">
        <v>28.974090909090901</v>
      </c>
      <c r="WM11" s="27">
        <v>28.8468181818182</v>
      </c>
      <c r="WN11" s="27">
        <v>-158.640931818182</v>
      </c>
      <c r="WO11" s="27">
        <v>-2.6085227272727298</v>
      </c>
      <c r="WP11" s="27">
        <v>-1.71743181818182</v>
      </c>
      <c r="WQ11" s="27">
        <v>136.95853658536601</v>
      </c>
      <c r="WR11" s="27">
        <v>196.5</v>
      </c>
      <c r="WS11" s="30">
        <f t="shared" si="104"/>
        <v>89.586818181818003</v>
      </c>
      <c r="WT11" s="30">
        <f t="shared" si="105"/>
        <v>59.541463414633995</v>
      </c>
      <c r="WU11" s="28">
        <v>4.9000000000000004</v>
      </c>
      <c r="WV11" s="24">
        <v>1.0900000000000001</v>
      </c>
      <c r="WW11" s="28">
        <v>81.7</v>
      </c>
      <c r="WX11" s="28">
        <v>28.3</v>
      </c>
      <c r="WY11" s="28">
        <v>6.6</v>
      </c>
      <c r="WZ11" s="28">
        <v>9.8000000000000007</v>
      </c>
    </row>
    <row r="12" spans="1:624" x14ac:dyDescent="0.25">
      <c r="A12" s="27">
        <v>17</v>
      </c>
      <c r="B12" s="27">
        <v>3</v>
      </c>
      <c r="C12" s="27">
        <v>103</v>
      </c>
      <c r="D12" s="27">
        <v>1</v>
      </c>
      <c r="E12" s="27" t="s">
        <v>43</v>
      </c>
      <c r="F12" s="27">
        <v>3</v>
      </c>
      <c r="G12" s="27">
        <f t="shared" si="0"/>
        <v>170.352</v>
      </c>
      <c r="H12" s="28">
        <f t="shared" si="1"/>
        <v>56.783999999999999</v>
      </c>
      <c r="I12" s="29">
        <v>152.1</v>
      </c>
      <c r="J12" s="27">
        <f t="shared" si="2"/>
        <v>56.783999999999999</v>
      </c>
      <c r="K12" s="27">
        <f t="shared" si="3"/>
        <v>56.783999999999999</v>
      </c>
      <c r="L12" s="27">
        <f t="shared" si="4"/>
        <v>56.783999999999999</v>
      </c>
      <c r="M12" s="30">
        <v>408734.69015899999</v>
      </c>
      <c r="N12" s="30">
        <v>3660556.9426250001</v>
      </c>
      <c r="O12" s="31">
        <v>33.079783999999997</v>
      </c>
      <c r="P12" s="31">
        <v>-111.977841</v>
      </c>
      <c r="Q12" s="27">
        <v>47.839999999999996</v>
      </c>
      <c r="R12" s="27">
        <v>24</v>
      </c>
      <c r="S12" s="27">
        <v>28.16</v>
      </c>
      <c r="T12" s="27">
        <v>49.839999999999996</v>
      </c>
      <c r="U12" s="27">
        <v>22</v>
      </c>
      <c r="V12" s="27">
        <v>28.16</v>
      </c>
      <c r="W12" s="27">
        <v>48.4887218045113</v>
      </c>
      <c r="X12" s="27">
        <f t="shared" si="5"/>
        <v>-48.4887218045113</v>
      </c>
      <c r="Y12" s="29">
        <v>-9999</v>
      </c>
      <c r="Z12" s="29">
        <v>-9999</v>
      </c>
      <c r="AA12" s="29">
        <v>-9999</v>
      </c>
      <c r="AB12" s="27">
        <v>8.4</v>
      </c>
      <c r="AC12" s="27">
        <v>7.2</v>
      </c>
      <c r="AD12" s="27">
        <v>0.72</v>
      </c>
      <c r="AE12" s="27" t="s">
        <v>104</v>
      </c>
      <c r="AF12" s="27">
        <v>2</v>
      </c>
      <c r="AG12" s="27">
        <v>1</v>
      </c>
      <c r="AH12" s="27">
        <v>2.9</v>
      </c>
      <c r="AI12" s="27">
        <v>7</v>
      </c>
      <c r="AJ12" s="27">
        <v>259</v>
      </c>
      <c r="AK12" s="27">
        <v>31</v>
      </c>
      <c r="AL12" s="27">
        <v>1.1100000000000001</v>
      </c>
      <c r="AM12" s="27">
        <v>5.7</v>
      </c>
      <c r="AN12" s="27">
        <v>11.5</v>
      </c>
      <c r="AO12" s="27">
        <v>2.5499999999999998</v>
      </c>
      <c r="AP12" s="27">
        <v>2481</v>
      </c>
      <c r="AQ12" s="27">
        <v>259</v>
      </c>
      <c r="AR12" s="27">
        <v>210</v>
      </c>
      <c r="AS12" s="27">
        <v>16.100000000000001</v>
      </c>
      <c r="AT12" s="27">
        <v>0</v>
      </c>
      <c r="AU12" s="27">
        <v>4</v>
      </c>
      <c r="AV12" s="27">
        <v>77</v>
      </c>
      <c r="AW12" s="27">
        <v>13</v>
      </c>
      <c r="AX12" s="27">
        <v>6</v>
      </c>
      <c r="AY12" s="27">
        <v>1</v>
      </c>
      <c r="AZ12" s="27">
        <v>71</v>
      </c>
      <c r="BA12" s="27">
        <v>144.00832589949451</v>
      </c>
      <c r="BB12" s="27">
        <v>94</v>
      </c>
      <c r="BC12" s="27">
        <v>37.155000000000001</v>
      </c>
      <c r="BD12" s="27">
        <v>22.185000000000002</v>
      </c>
      <c r="BE12" s="27">
        <v>1.9900000000000002</v>
      </c>
      <c r="BF12" s="32">
        <v>28.047832004666535</v>
      </c>
      <c r="BG12" s="32">
        <v>32.213948508298046</v>
      </c>
      <c r="BH12" s="32">
        <v>3.4401954429874855</v>
      </c>
      <c r="BI12" s="32">
        <v>13.230077441918562</v>
      </c>
      <c r="BJ12" s="32">
        <v>3.3583208395802107</v>
      </c>
      <c r="BK12" s="32">
        <v>1.4686781896293335</v>
      </c>
      <c r="BL12" s="24">
        <f t="shared" si="6"/>
        <v>241.04712205185831</v>
      </c>
      <c r="BM12" s="24">
        <f t="shared" si="7"/>
        <v>254.80790382380826</v>
      </c>
      <c r="BN12" s="24">
        <f t="shared" si="8"/>
        <v>307.72821359148253</v>
      </c>
      <c r="BO12" s="28">
        <f t="shared" si="9"/>
        <v>327.03620970832071</v>
      </c>
      <c r="BP12" s="24">
        <f t="shared" si="10"/>
        <v>52.920309767674247</v>
      </c>
      <c r="BQ12" s="24">
        <f t="shared" si="11"/>
        <v>13.433283358320843</v>
      </c>
      <c r="BR12" s="24">
        <f t="shared" si="12"/>
        <v>5.874712758517334</v>
      </c>
      <c r="BS12" s="24">
        <f t="shared" si="13"/>
        <v>72.228305884512423</v>
      </c>
      <c r="BT12" s="32">
        <v>1.7348265173482651</v>
      </c>
      <c r="BU12" s="32">
        <v>1.5270203272186416</v>
      </c>
      <c r="BV12" s="32">
        <v>1.4677347131698093</v>
      </c>
      <c r="BW12" s="32">
        <v>1.2884931097955326</v>
      </c>
      <c r="BX12" s="32">
        <v>1.7635010241294897</v>
      </c>
      <c r="BY12" s="32">
        <v>1.223348479552604</v>
      </c>
      <c r="BZ12" s="24">
        <f t="shared" si="14"/>
        <v>13.047387378267626</v>
      </c>
      <c r="CA12" s="24">
        <f t="shared" si="15"/>
        <v>18.918326230946864</v>
      </c>
      <c r="CB12" s="24">
        <f t="shared" si="16"/>
        <v>24.072298670128994</v>
      </c>
      <c r="CC12" s="24">
        <f t="shared" si="17"/>
        <v>5.1539724391821302</v>
      </c>
      <c r="CD12" s="24">
        <f t="shared" si="18"/>
        <v>7.0540040965179589</v>
      </c>
      <c r="CE12" s="24">
        <f t="shared" si="19"/>
        <v>4.8933939182104158</v>
      </c>
      <c r="CF12" s="24">
        <f t="shared" si="20"/>
        <v>17.101370453910505</v>
      </c>
      <c r="CG12" s="27">
        <v>33.166228222564158</v>
      </c>
      <c r="CH12" s="27">
        <v>32.818340393720405</v>
      </c>
      <c r="CI12" s="27">
        <v>21.359903865411578</v>
      </c>
      <c r="CJ12" s="27">
        <v>114.48083345795325</v>
      </c>
      <c r="CK12" s="27">
        <v>361.5</v>
      </c>
      <c r="CL12" s="27">
        <f t="shared" si="21"/>
        <v>16.354404779707608</v>
      </c>
      <c r="CM12" s="27">
        <v>40.581296969093714</v>
      </c>
      <c r="CN12" s="27">
        <f t="shared" si="22"/>
        <v>10.145324242273428</v>
      </c>
      <c r="CO12" s="27">
        <v>14.442902458366378</v>
      </c>
      <c r="CP12" s="29">
        <v>-9999</v>
      </c>
      <c r="CQ12" s="28">
        <f t="shared" si="23"/>
        <v>263.93827446513825</v>
      </c>
      <c r="CR12" s="28">
        <f t="shared" si="24"/>
        <v>349.37788992678458</v>
      </c>
      <c r="CS12" s="28">
        <f t="shared" si="25"/>
        <v>414.79550904561501</v>
      </c>
      <c r="CT12" s="28">
        <f t="shared" si="26"/>
        <v>513.1484158481743</v>
      </c>
      <c r="CU12" s="27">
        <f t="shared" si="27"/>
        <v>65.41761911883043</v>
      </c>
      <c r="CV12" s="27">
        <f t="shared" si="28"/>
        <v>40.581296969093714</v>
      </c>
      <c r="CW12" s="27">
        <f t="shared" si="29"/>
        <v>57.771609833465511</v>
      </c>
      <c r="CX12" s="27">
        <f t="shared" si="30"/>
        <v>163.77052592138966</v>
      </c>
      <c r="CY12" s="27">
        <v>2.6538459968483519</v>
      </c>
      <c r="CZ12" s="30">
        <v>90.8294974409134</v>
      </c>
      <c r="DA12" s="27">
        <v>21.089889675141958</v>
      </c>
      <c r="DB12" s="27">
        <v>107.68085477778213</v>
      </c>
      <c r="DC12" s="27">
        <v>5.63357069493187</v>
      </c>
      <c r="DD12" s="22">
        <v>52.590764798385663</v>
      </c>
      <c r="DE12" s="24">
        <v>19.5</v>
      </c>
      <c r="DF12" s="24">
        <v>19.5</v>
      </c>
      <c r="DG12" s="24">
        <v>19.5</v>
      </c>
      <c r="DH12" s="24">
        <v>14.333333333333334</v>
      </c>
      <c r="DI12" s="24">
        <v>24.333333333333332</v>
      </c>
      <c r="DJ12" s="24">
        <v>25.333333333333332</v>
      </c>
      <c r="DK12" s="24">
        <v>39.333333333333336</v>
      </c>
      <c r="DL12" s="24">
        <v>40.333333333333336</v>
      </c>
      <c r="DM12" s="24">
        <v>54.666666666666664</v>
      </c>
      <c r="DN12" s="24">
        <v>45.333333333333336</v>
      </c>
      <c r="DO12" s="24">
        <v>56.333333333333336</v>
      </c>
      <c r="DP12" s="24">
        <v>66.333333333333329</v>
      </c>
      <c r="DQ12" s="24">
        <v>73.666666666666671</v>
      </c>
      <c r="DR12" s="28">
        <f t="shared" si="31"/>
        <v>50.111111111111114</v>
      </c>
      <c r="DS12" s="28">
        <f t="shared" si="31"/>
        <v>50.666666666666664</v>
      </c>
      <c r="DT12" s="24">
        <v>78</v>
      </c>
      <c r="DU12" s="24">
        <v>84.666666666666671</v>
      </c>
      <c r="DV12" s="24">
        <v>79.333333333333329</v>
      </c>
      <c r="DW12" s="24">
        <v>89</v>
      </c>
      <c r="DX12" s="24">
        <v>78.333333333333329</v>
      </c>
      <c r="DY12" s="24">
        <v>98.333333333333329</v>
      </c>
      <c r="DZ12" s="28">
        <v>79.333333333333329</v>
      </c>
      <c r="EA12" s="28">
        <v>85.666666666666671</v>
      </c>
      <c r="EB12" s="24">
        <v>178</v>
      </c>
      <c r="EC12" s="24">
        <v>189</v>
      </c>
      <c r="ED12" s="24">
        <v>199</v>
      </c>
      <c r="EE12" s="24">
        <v>199</v>
      </c>
      <c r="EF12" s="24">
        <v>201</v>
      </c>
      <c r="EG12" s="24">
        <v>203</v>
      </c>
      <c r="EH12" s="23">
        <v>50.5</v>
      </c>
      <c r="EI12" s="23">
        <v>44.4</v>
      </c>
      <c r="EJ12" s="23">
        <v>36.4</v>
      </c>
      <c r="EK12" s="23">
        <v>43.8</v>
      </c>
      <c r="EL12" s="23">
        <v>36.299999999999997</v>
      </c>
      <c r="EM12" s="23">
        <v>37.700000000000003</v>
      </c>
      <c r="EN12" s="23">
        <v>35.4</v>
      </c>
      <c r="EO12" s="23">
        <v>43.8</v>
      </c>
      <c r="EP12" s="23">
        <v>39.6</v>
      </c>
      <c r="EQ12" s="27">
        <v>4.99</v>
      </c>
      <c r="ER12" s="27">
        <v>4.4000000000000004</v>
      </c>
      <c r="ES12" s="27">
        <v>4.6900000000000004</v>
      </c>
      <c r="ET12" s="27">
        <v>4.5199999999999996</v>
      </c>
      <c r="EU12" s="27">
        <v>4.13</v>
      </c>
      <c r="EV12" s="27">
        <v>3.88</v>
      </c>
      <c r="EW12" s="23">
        <v>4.08</v>
      </c>
      <c r="EX12" s="23">
        <v>4.04</v>
      </c>
      <c r="EY12" s="27">
        <v>4.1500000000000004</v>
      </c>
      <c r="EZ12" s="23">
        <v>34432.071713147408</v>
      </c>
      <c r="FA12" s="23">
        <v>27386.653386454182</v>
      </c>
      <c r="FB12" s="23">
        <v>10928.409090909092</v>
      </c>
      <c r="FC12" s="27">
        <v>13522.22222</v>
      </c>
      <c r="FD12" s="27">
        <v>13039.501438159157</v>
      </c>
      <c r="FE12" s="23">
        <v>825.98176401552769</v>
      </c>
      <c r="FF12" s="27">
        <v>12736.499068901303</v>
      </c>
      <c r="FG12" s="27">
        <v>10578.199052132701</v>
      </c>
      <c r="FH12" s="27">
        <v>7952.2768670309661</v>
      </c>
      <c r="FI12" s="27">
        <v>251.01999999999998</v>
      </c>
      <c r="FJ12" s="27">
        <v>11</v>
      </c>
      <c r="FK12" s="27">
        <v>231.12</v>
      </c>
      <c r="FL12" s="27">
        <v>250.01</v>
      </c>
      <c r="FM12" s="27">
        <v>131</v>
      </c>
      <c r="FN12" s="27">
        <v>122.14</v>
      </c>
      <c r="FO12" s="27">
        <v>304.74</v>
      </c>
      <c r="FP12" s="24">
        <v>169.66</v>
      </c>
      <c r="FQ12" s="27">
        <v>125.78000000000002</v>
      </c>
      <c r="FR12" s="24">
        <v>177.8</v>
      </c>
      <c r="FS12" s="27">
        <v>131.73999999999998</v>
      </c>
      <c r="FT12" s="24">
        <f t="shared" si="32"/>
        <v>1233.1372549019611</v>
      </c>
      <c r="FU12" s="24">
        <f t="shared" si="33"/>
        <v>1101.0154061624651</v>
      </c>
      <c r="FV12" s="24">
        <f t="shared" si="34"/>
        <v>2460.9803921568628</v>
      </c>
      <c r="FW12" s="24">
        <f t="shared" si="35"/>
        <v>2451.0784313725489</v>
      </c>
      <c r="FX12" s="24">
        <f t="shared" si="36"/>
        <v>1197.4509803921569</v>
      </c>
      <c r="FY12" s="24">
        <f t="shared" si="37"/>
        <v>2987.6470588235293</v>
      </c>
      <c r="FZ12" s="24">
        <f t="shared" si="38"/>
        <v>9097.1568627450979</v>
      </c>
      <c r="GA12" s="24">
        <f t="shared" si="39"/>
        <v>1663.3333333333333</v>
      </c>
      <c r="GB12" s="24">
        <v>45.97</v>
      </c>
      <c r="GC12" s="24">
        <v>45.95</v>
      </c>
      <c r="GD12" s="24">
        <f t="shared" si="40"/>
        <v>77.739999999999995</v>
      </c>
      <c r="GE12" s="27">
        <v>3.4</v>
      </c>
      <c r="GF12" s="27">
        <f t="shared" si="41"/>
        <v>83.673333333333346</v>
      </c>
      <c r="GG12" s="27">
        <v>1.19</v>
      </c>
      <c r="GH12" s="27">
        <f t="shared" si="42"/>
        <v>29.167833333333331</v>
      </c>
      <c r="GI12" s="27">
        <v>1.81</v>
      </c>
      <c r="GJ12" s="27">
        <f t="shared" si="43"/>
        <v>21.673862745098042</v>
      </c>
      <c r="GK12" s="27">
        <v>4.01</v>
      </c>
      <c r="GL12" s="29">
        <v>-9999</v>
      </c>
      <c r="GM12" s="27">
        <f t="shared" si="44"/>
        <v>-4.0104010401040101E-4</v>
      </c>
      <c r="GN12" s="29">
        <v>-9999</v>
      </c>
      <c r="GO12" s="27">
        <f t="shared" si="45"/>
        <v>66.699666666666658</v>
      </c>
      <c r="GP12" s="24">
        <f t="shared" si="46"/>
        <v>201.21469607843136</v>
      </c>
      <c r="GQ12" s="24">
        <f t="shared" si="47"/>
        <v>179.65597864145656</v>
      </c>
      <c r="GR12" s="24">
        <f t="shared" si="106"/>
        <v>41.863139897642149</v>
      </c>
      <c r="GS12" s="27">
        <v>18.600000000000001</v>
      </c>
      <c r="GT12" s="24">
        <v>6.34</v>
      </c>
      <c r="GU12" s="24">
        <f t="shared" si="48"/>
        <v>5.83</v>
      </c>
      <c r="GV12" s="27">
        <f t="shared" si="49"/>
        <v>4510.837411092356</v>
      </c>
      <c r="GW12" s="27">
        <v>1.9999999999999998</v>
      </c>
      <c r="GX12" s="27">
        <f t="shared" si="50"/>
        <v>0.34305317324185247</v>
      </c>
      <c r="GY12" s="27">
        <f t="shared" si="51"/>
        <v>1547.457087853295</v>
      </c>
      <c r="GZ12" s="29">
        <v>-9999</v>
      </c>
      <c r="HA12" s="27">
        <v>3423.520370370371</v>
      </c>
      <c r="HB12" s="27">
        <v>4564.0874999999996</v>
      </c>
      <c r="HC12" s="27">
        <f t="shared" si="52"/>
        <v>1565.7246998284731</v>
      </c>
      <c r="HD12" s="27">
        <f t="shared" si="53"/>
        <v>1620.5250643224697</v>
      </c>
      <c r="HE12" s="27">
        <f t="shared" si="54"/>
        <v>1266.7025370370372</v>
      </c>
      <c r="HF12" s="30">
        <v>3.19</v>
      </c>
      <c r="HG12" s="30">
        <f t="shared" si="55"/>
        <v>3.13</v>
      </c>
      <c r="HH12" s="30">
        <v>1743</v>
      </c>
      <c r="HI12" s="30">
        <f t="shared" si="56"/>
        <v>0.49369085173501576</v>
      </c>
      <c r="HJ12" s="27">
        <f t="shared" si="57"/>
        <v>2468.1940551260059</v>
      </c>
      <c r="HK12" s="27">
        <f t="shared" si="58"/>
        <v>1348.6088520641467</v>
      </c>
      <c r="HL12" s="27">
        <v>4.24</v>
      </c>
      <c r="HM12" s="30">
        <f t="shared" si="59"/>
        <v>104.65142793734265</v>
      </c>
      <c r="HN12" s="30">
        <f t="shared" si="60"/>
        <v>117.20959928982377</v>
      </c>
      <c r="HO12" s="30">
        <f t="shared" si="61"/>
        <v>0.58251013258065754</v>
      </c>
      <c r="HP12" s="27">
        <v>3.35</v>
      </c>
      <c r="HQ12" s="27">
        <v>0.55308780487804898</v>
      </c>
      <c r="HR12" s="27">
        <v>0.483182926829268</v>
      </c>
      <c r="HS12" s="27">
        <v>0.45039268292682899</v>
      </c>
      <c r="HT12" s="27">
        <v>0.37864634146341503</v>
      </c>
      <c r="HU12" s="27">
        <v>0.26317804878048801</v>
      </c>
      <c r="HV12" s="27">
        <v>0.29418536585365901</v>
      </c>
      <c r="HW12" s="27">
        <v>0.18719490380487799</v>
      </c>
      <c r="HX12" s="27">
        <v>0.102291981878049</v>
      </c>
      <c r="HY12" s="27">
        <v>0.121287201195122</v>
      </c>
      <c r="HZ12" s="27">
        <v>3.5093117926829301E-2</v>
      </c>
      <c r="IA12" s="27">
        <v>6.7444913536585396E-2</v>
      </c>
      <c r="IB12" s="27">
        <v>0.355118131</v>
      </c>
      <c r="IC12" s="27">
        <v>0.30554012078048798</v>
      </c>
      <c r="ID12" s="27">
        <v>0.17992422802439001</v>
      </c>
      <c r="IE12" s="27">
        <v>0.46099468453658499</v>
      </c>
      <c r="IF12" s="27">
        <v>0.66133508819512199</v>
      </c>
      <c r="IG12" s="27">
        <v>0.35895731026829297</v>
      </c>
      <c r="IH12" s="27">
        <v>0.68214306621951204</v>
      </c>
      <c r="II12" s="27">
        <v>0.39899941863414601</v>
      </c>
      <c r="IJ12" s="27">
        <f t="shared" si="62"/>
        <v>2.1318803927402721</v>
      </c>
      <c r="IK12" s="27">
        <f t="shared" si="63"/>
        <v>0.14467580323565898</v>
      </c>
      <c r="IL12" s="27">
        <v>105.91500000000001</v>
      </c>
      <c r="IM12" s="27">
        <v>26.902999999999999</v>
      </c>
      <c r="IN12" s="27">
        <v>30.646999999999998</v>
      </c>
      <c r="IO12" s="27">
        <v>30.564499999999999</v>
      </c>
      <c r="IP12" s="27">
        <v>98.32</v>
      </c>
      <c r="IQ12" s="27">
        <v>-1.09955</v>
      </c>
      <c r="IR12" s="27">
        <v>-1.17709756097561</v>
      </c>
      <c r="IS12" s="30">
        <v>104</v>
      </c>
      <c r="IT12" s="30">
        <v>118.5</v>
      </c>
      <c r="IU12" s="30">
        <f t="shared" si="64"/>
        <v>-1.9150000000000063</v>
      </c>
      <c r="IV12" s="27">
        <v>0.60034722222222203</v>
      </c>
      <c r="IW12" s="27">
        <v>0.49972777777777799</v>
      </c>
      <c r="IX12" s="27">
        <v>0.473808333333333</v>
      </c>
      <c r="IY12" s="27">
        <v>0.40229999999999999</v>
      </c>
      <c r="IZ12" s="27">
        <v>0.28059444444444398</v>
      </c>
      <c r="JA12" s="27">
        <v>0.31171666666666697</v>
      </c>
      <c r="JB12" s="27">
        <v>0.19743688130000001</v>
      </c>
      <c r="JC12" s="27">
        <v>0.11767956071388901</v>
      </c>
      <c r="JD12" s="27">
        <v>0.108042866172222</v>
      </c>
      <c r="JE12" s="27">
        <v>2.6626803099999999E-2</v>
      </c>
      <c r="JF12" s="27">
        <v>9.1349524705555504E-2</v>
      </c>
      <c r="JG12" s="27">
        <v>0.36282682424166701</v>
      </c>
      <c r="JH12" s="27">
        <v>0.316320081355556</v>
      </c>
      <c r="JI12" s="27">
        <v>0.17819928161666701</v>
      </c>
      <c r="JJ12" s="27">
        <v>0.49246248267499998</v>
      </c>
      <c r="JK12" s="27">
        <v>0.78218947227500002</v>
      </c>
      <c r="JL12" s="27">
        <v>0.46192805578055601</v>
      </c>
      <c r="JM12" s="27">
        <v>0.80013216241944496</v>
      </c>
      <c r="JN12" s="27">
        <v>0.50661362177222202</v>
      </c>
      <c r="JO12" s="27">
        <f t="shared" si="65"/>
        <v>3.8820062158395761</v>
      </c>
      <c r="JP12" s="27">
        <f t="shared" si="66"/>
        <v>0.20134851196762593</v>
      </c>
      <c r="JQ12" s="27">
        <v>30.413333333333298</v>
      </c>
      <c r="JR12" s="27">
        <v>41.760555555555598</v>
      </c>
      <c r="JS12" s="27">
        <v>43.221111111111099</v>
      </c>
      <c r="JT12" s="27">
        <v>-153.526833333333</v>
      </c>
      <c r="JU12" s="27">
        <v>-1.1827777777777799</v>
      </c>
      <c r="JV12" s="27">
        <v>-2.0323333333333302</v>
      </c>
      <c r="JW12" s="30">
        <v>105.5</v>
      </c>
      <c r="JX12" s="30">
        <v>119</v>
      </c>
      <c r="JY12" s="27">
        <v>0.42929130434782597</v>
      </c>
      <c r="JZ12" s="27">
        <v>0.37125434782608702</v>
      </c>
      <c r="KA12" s="27">
        <v>0.31755</v>
      </c>
      <c r="KB12" s="27">
        <v>0.25812826086956497</v>
      </c>
      <c r="KC12" s="27">
        <v>0.19301304347826101</v>
      </c>
      <c r="KD12" s="27">
        <v>0.20231304347826101</v>
      </c>
      <c r="KE12" s="27">
        <v>0.248834134713043</v>
      </c>
      <c r="KF12" s="27">
        <v>0.149437508382609</v>
      </c>
      <c r="KG12" s="27">
        <v>0.17977526285217399</v>
      </c>
      <c r="KH12" s="27">
        <v>7.7959640391304305E-2</v>
      </c>
      <c r="KI12" s="27">
        <v>7.2339397447826095E-2</v>
      </c>
      <c r="KJ12" s="27">
        <v>0.37942867350217402</v>
      </c>
      <c r="KK12" s="27">
        <v>0.35911132088043501</v>
      </c>
      <c r="KL12" s="27">
        <v>0.14424994357826099</v>
      </c>
      <c r="KM12" s="27">
        <v>0.66414610657608697</v>
      </c>
      <c r="KN12" s="27">
        <v>0.48363784795217402</v>
      </c>
      <c r="KO12" s="27">
        <v>0.288955723432609</v>
      </c>
      <c r="KP12" s="27">
        <v>0.51747198992391297</v>
      </c>
      <c r="KQ12" s="27">
        <v>0.336164379254348</v>
      </c>
      <c r="KR12" s="27">
        <f t="shared" si="67"/>
        <v>1.0806751943005137</v>
      </c>
      <c r="KS12" s="27">
        <f t="shared" si="68"/>
        <v>0.15632667162439851</v>
      </c>
      <c r="KT12" s="27">
        <v>103.639130434783</v>
      </c>
      <c r="KU12" s="27">
        <v>38.412608695652203</v>
      </c>
      <c r="KV12" s="27">
        <v>56.132608695652202</v>
      </c>
      <c r="KW12" s="27">
        <v>58.875652173912997</v>
      </c>
      <c r="KX12" s="27">
        <v>99.747217391304304</v>
      </c>
      <c r="KY12" s="27">
        <v>-1.12039130434783</v>
      </c>
      <c r="KZ12" s="27">
        <v>-2.3154347826086998</v>
      </c>
      <c r="LA12" s="30">
        <v>109.5</v>
      </c>
      <c r="LB12" s="30">
        <v>122</v>
      </c>
      <c r="LC12" s="30">
        <f t="shared" si="69"/>
        <v>5.8608695652170013</v>
      </c>
      <c r="LD12" s="27">
        <v>0.48839687500000001</v>
      </c>
      <c r="LE12" s="27">
        <v>0.31349531250000001</v>
      </c>
      <c r="LF12" s="27">
        <v>0.314596875</v>
      </c>
      <c r="LG12" s="27">
        <v>0.24369062499999999</v>
      </c>
      <c r="LH12" s="27">
        <v>0.17428906250000001</v>
      </c>
      <c r="LI12" s="27">
        <v>0.20840937500000001</v>
      </c>
      <c r="LJ12" s="27">
        <v>0.333676429339063</v>
      </c>
      <c r="LK12" s="27">
        <v>0.21609693019531301</v>
      </c>
      <c r="LL12" s="27">
        <v>0.12524998593125</v>
      </c>
      <c r="LM12" s="27">
        <v>-1.555783271875E-3</v>
      </c>
      <c r="LN12" s="27">
        <v>0.21770551218125</v>
      </c>
      <c r="LO12" s="27">
        <v>0.47346698577031199</v>
      </c>
      <c r="LP12" s="27">
        <v>0.401266274551563</v>
      </c>
      <c r="LQ12" s="27">
        <v>0.16599966861875001</v>
      </c>
      <c r="LR12" s="27">
        <v>1.0068628524593699</v>
      </c>
      <c r="LS12" s="27">
        <v>1.0176917919749999</v>
      </c>
      <c r="LT12" s="27">
        <v>0.65394721616406204</v>
      </c>
      <c r="LU12" s="27">
        <v>1.01473804465781</v>
      </c>
      <c r="LV12" s="27">
        <v>0.71559044042031295</v>
      </c>
      <c r="LW12" s="27">
        <f t="shared" si="70"/>
        <v>-158.77588652482467</v>
      </c>
      <c r="LX12" s="27">
        <f t="shared" si="71"/>
        <v>0.55790806281991845</v>
      </c>
      <c r="LY12" s="27">
        <v>109.071428571429</v>
      </c>
      <c r="LZ12" s="27">
        <v>38.4695238095238</v>
      </c>
      <c r="MA12" s="27">
        <v>51.879523809523803</v>
      </c>
      <c r="MB12" s="27">
        <v>52.368809523809503</v>
      </c>
      <c r="MC12" s="27">
        <v>122.348928571429</v>
      </c>
      <c r="MD12" s="27">
        <v>-1.4319285714285701</v>
      </c>
      <c r="ME12" s="27">
        <v>-2.6111666666666702</v>
      </c>
      <c r="MF12" s="30">
        <v>118.5</v>
      </c>
      <c r="MG12" s="30">
        <v>131</v>
      </c>
      <c r="MH12" s="30">
        <f>MF12-LY12</f>
        <v>9.4285714285710043</v>
      </c>
      <c r="MI12" s="27">
        <v>0.52162203389830497</v>
      </c>
      <c r="MJ12" s="27">
        <v>0.30670169491525401</v>
      </c>
      <c r="MK12" s="27">
        <v>0.222030508474576</v>
      </c>
      <c r="ML12" s="27">
        <v>0.187325423728814</v>
      </c>
      <c r="MM12" s="27">
        <v>0.14341186440678</v>
      </c>
      <c r="MN12" s="27">
        <v>0.17421694915254199</v>
      </c>
      <c r="MO12" s="27">
        <v>0.46995989788644099</v>
      </c>
      <c r="MP12" s="27">
        <v>0.40188994690339003</v>
      </c>
      <c r="MQ12" s="27">
        <v>0.24113321930678</v>
      </c>
      <c r="MR12" s="27">
        <v>0.160460816679661</v>
      </c>
      <c r="MS12" s="27">
        <v>0.25870760160169498</v>
      </c>
      <c r="MT12" s="27">
        <v>0.56739282639830502</v>
      </c>
      <c r="MU12" s="27">
        <v>0.49790198546101699</v>
      </c>
      <c r="MV12" s="27">
        <v>0.13272717892542399</v>
      </c>
      <c r="MW12" s="27">
        <v>1.7922280411610201</v>
      </c>
      <c r="MX12" s="27">
        <v>0.64870445498305096</v>
      </c>
      <c r="MY12" s="27">
        <v>0.55184362348982996</v>
      </c>
      <c r="MZ12" s="27">
        <v>0.72085944139660996</v>
      </c>
      <c r="NA12" s="27">
        <v>0.64382400831694897</v>
      </c>
      <c r="NB12" s="27">
        <f t="shared" si="73"/>
        <v>2.5382936984546403</v>
      </c>
      <c r="NC12" s="27">
        <f t="shared" si="74"/>
        <v>0.70074715120970055</v>
      </c>
      <c r="ND12" s="27">
        <v>108.763636363636</v>
      </c>
      <c r="NE12" s="27">
        <v>40.85</v>
      </c>
      <c r="NF12" s="27">
        <v>39.461818181818202</v>
      </c>
      <c r="NG12" s="27">
        <v>-78.78</v>
      </c>
      <c r="NH12" s="27">
        <v>-2.4210909090909101</v>
      </c>
      <c r="NI12" s="27">
        <v>-0.58308474576271196</v>
      </c>
      <c r="NJ12" s="28">
        <v>131</v>
      </c>
      <c r="NK12" s="28">
        <v>148.5</v>
      </c>
      <c r="NL12" s="30">
        <f t="shared" si="75"/>
        <v>22.236363636364004</v>
      </c>
      <c r="NM12" s="27">
        <v>0.50563214285714297</v>
      </c>
      <c r="NN12" s="27">
        <v>0.28781785714285701</v>
      </c>
      <c r="NO12" s="27">
        <v>0.172460714285714</v>
      </c>
      <c r="NP12" s="27">
        <v>0.143982142857143</v>
      </c>
      <c r="NQ12" s="27">
        <v>0.123707142857143</v>
      </c>
      <c r="NR12" s="27">
        <v>0.14152142857142899</v>
      </c>
      <c r="NS12" s="27">
        <v>0.55458480512142905</v>
      </c>
      <c r="NT12" s="27">
        <v>0.489297606075</v>
      </c>
      <c r="NU12" s="27">
        <v>0.33198024736785697</v>
      </c>
      <c r="NV12" s="27">
        <v>0.24980812636428601</v>
      </c>
      <c r="NW12" s="27">
        <v>0.273545113878571</v>
      </c>
      <c r="NX12" s="27">
        <v>0.60488659359642905</v>
      </c>
      <c r="NY12" s="27">
        <v>0.56076942094285698</v>
      </c>
      <c r="NZ12" s="27">
        <v>7.5961559028571393E-2</v>
      </c>
      <c r="OA12" s="27">
        <v>2.5174451109285698</v>
      </c>
      <c r="OB12" s="27">
        <v>0.56040146454999995</v>
      </c>
      <c r="OC12" s="27">
        <v>0.49355873850357102</v>
      </c>
      <c r="OD12" s="27">
        <v>0.65457280737142898</v>
      </c>
      <c r="OE12" s="27">
        <v>0.60204237984642905</v>
      </c>
      <c r="OF12" s="27">
        <f t="shared" si="76"/>
        <v>1.8881733746130025</v>
      </c>
      <c r="OG12" s="27">
        <f t="shared" si="77"/>
        <v>0.75677822035265474</v>
      </c>
      <c r="OH12" s="27">
        <v>131.939285714286</v>
      </c>
      <c r="OI12" s="27">
        <v>36.357142857142897</v>
      </c>
      <c r="OJ12" s="27">
        <v>32.929642857142902</v>
      </c>
      <c r="OK12" s="27">
        <v>32.323571428571398</v>
      </c>
      <c r="OL12" s="28">
        <v>147</v>
      </c>
      <c r="OM12" s="28">
        <v>162</v>
      </c>
      <c r="ON12" s="30">
        <f t="shared" si="78"/>
        <v>15.060714285713999</v>
      </c>
      <c r="OO12" s="27">
        <v>0.60933076923076901</v>
      </c>
      <c r="OP12" s="27">
        <v>0.30645128205128203</v>
      </c>
      <c r="OQ12" s="27">
        <v>0.116746153846154</v>
      </c>
      <c r="OR12" s="27">
        <v>0.12072820512820499</v>
      </c>
      <c r="OS12" s="27">
        <v>0.112830769230769</v>
      </c>
      <c r="OT12" s="27">
        <v>0.13542051282051301</v>
      </c>
      <c r="OU12" s="27">
        <v>0.66866300185897498</v>
      </c>
      <c r="OV12" s="27">
        <v>0.67789363744615405</v>
      </c>
      <c r="OW12" s="27">
        <v>0.434368431128205</v>
      </c>
      <c r="OX12" s="27">
        <v>0.44806502510512802</v>
      </c>
      <c r="OY12" s="27">
        <v>0.33048050661538497</v>
      </c>
      <c r="OZ12" s="27">
        <v>0.68690998595128205</v>
      </c>
      <c r="PA12" s="27">
        <v>0.635820716474359</v>
      </c>
      <c r="PB12" s="27">
        <v>3.3977496864102598E-2</v>
      </c>
      <c r="PC12" s="27">
        <v>4.0525921877384601</v>
      </c>
      <c r="PD12" s="27">
        <v>0.48777947703076902</v>
      </c>
      <c r="PE12" s="27">
        <v>0.494253621361539</v>
      </c>
      <c r="PF12" s="27">
        <v>0.61488702270512796</v>
      </c>
      <c r="PG12" s="27">
        <v>0.61976174670512796</v>
      </c>
      <c r="PH12" s="27">
        <f t="shared" si="79"/>
        <v>1.5965803879164699</v>
      </c>
      <c r="PI12" s="27">
        <f t="shared" si="80"/>
        <v>0.98834465678235484</v>
      </c>
      <c r="PJ12" s="27">
        <v>107.758333333333</v>
      </c>
      <c r="PK12" s="27">
        <v>39.259166666666701</v>
      </c>
      <c r="PL12" s="27">
        <v>34.674999999999997</v>
      </c>
      <c r="PM12" s="27">
        <v>33.908333333333303</v>
      </c>
      <c r="PN12" s="27">
        <v>-27.417128205128201</v>
      </c>
      <c r="PO12" s="27">
        <v>-0.79105128205128195</v>
      </c>
      <c r="PP12" s="27">
        <v>-0.93902564102564101</v>
      </c>
      <c r="PQ12" s="27">
        <v>120.241666666667</v>
      </c>
      <c r="PR12" s="30">
        <v>159</v>
      </c>
      <c r="PS12" s="30">
        <v>171</v>
      </c>
      <c r="PT12" s="30">
        <f t="shared" si="81"/>
        <v>51.241666666667001</v>
      </c>
      <c r="PU12" s="30">
        <f t="shared" si="82"/>
        <v>38.758333333332999</v>
      </c>
      <c r="PV12" s="27">
        <v>0.659266666666667</v>
      </c>
      <c r="PW12" s="27">
        <v>0.30153777777777802</v>
      </c>
      <c r="PX12" s="27">
        <v>8.0346666666666594E-2</v>
      </c>
      <c r="PY12" s="27">
        <v>9.7913333333333297E-2</v>
      </c>
      <c r="PZ12" s="27">
        <v>9.0306666666666702E-2</v>
      </c>
      <c r="QA12" s="27">
        <v>0.121411111111111</v>
      </c>
      <c r="QB12" s="27">
        <v>0.74064855757333303</v>
      </c>
      <c r="QC12" s="27">
        <v>0.78169952710444401</v>
      </c>
      <c r="QD12" s="27">
        <v>0.50878631152222198</v>
      </c>
      <c r="QE12" s="27">
        <v>0.57793933363555605</v>
      </c>
      <c r="QF12" s="27">
        <v>0.37213405892888901</v>
      </c>
      <c r="QG12" s="27">
        <v>0.75835223108444405</v>
      </c>
      <c r="QH12" s="27">
        <v>0.68825093212222199</v>
      </c>
      <c r="QI12" s="27">
        <v>4.0960042766666697E-2</v>
      </c>
      <c r="QJ12" s="27">
        <v>5.7330047269311102</v>
      </c>
      <c r="QK12" s="27">
        <v>0.47635115364444403</v>
      </c>
      <c r="QL12" s="27">
        <v>0.50250014771777796</v>
      </c>
      <c r="QM12" s="27">
        <v>0.61816729201555598</v>
      </c>
      <c r="QN12" s="27">
        <v>0.63722149981777798</v>
      </c>
      <c r="QO12" s="27">
        <f t="shared" si="83"/>
        <v>1.617284198681882</v>
      </c>
      <c r="QP12" s="27">
        <f t="shared" si="84"/>
        <v>1.1863484951213037</v>
      </c>
      <c r="QQ12" s="27">
        <v>113.18</v>
      </c>
      <c r="QR12" s="27">
        <v>32.201999999999998</v>
      </c>
      <c r="QS12" s="27">
        <v>30.739000000000001</v>
      </c>
      <c r="QT12" s="27">
        <v>31.526</v>
      </c>
      <c r="QU12" s="27">
        <f t="shared" si="85"/>
        <v>-0.67599999999999838</v>
      </c>
      <c r="QV12" s="27">
        <v>-16.377311111111101</v>
      </c>
      <c r="QW12" s="27">
        <v>-0.610577777777778</v>
      </c>
      <c r="QX12" s="27">
        <v>-0.66324444444444397</v>
      </c>
      <c r="QY12" s="27">
        <v>107.36</v>
      </c>
      <c r="QZ12" s="30">
        <v>164.5</v>
      </c>
      <c r="RA12" s="30">
        <v>180</v>
      </c>
      <c r="RB12" s="30">
        <f t="shared" si="86"/>
        <v>51.319999999999993</v>
      </c>
      <c r="RC12" s="30">
        <f t="shared" si="87"/>
        <v>57.14</v>
      </c>
      <c r="RD12" s="27">
        <v>0.78421190476190505</v>
      </c>
      <c r="RE12" s="27">
        <v>0.35918809523809497</v>
      </c>
      <c r="RF12" s="27">
        <v>8.6723809523809495E-2</v>
      </c>
      <c r="RG12" s="27">
        <v>0.102109523809524</v>
      </c>
      <c r="RH12" s="27">
        <v>0.10127380952381</v>
      </c>
      <c r="RI12" s="27">
        <v>0.131890476190476</v>
      </c>
      <c r="RJ12" s="27">
        <v>0.76868318450714301</v>
      </c>
      <c r="RK12" s="27">
        <v>0.799578784495238</v>
      </c>
      <c r="RL12" s="27">
        <v>0.55621248703333304</v>
      </c>
      <c r="RM12" s="27">
        <v>0.60965526154285699</v>
      </c>
      <c r="RN12" s="27">
        <v>0.37150776077857101</v>
      </c>
      <c r="RO12" s="27">
        <v>0.77071052511428595</v>
      </c>
      <c r="RP12" s="27">
        <v>0.71126665300714298</v>
      </c>
      <c r="RQ12" s="27">
        <v>5.03841655E-3</v>
      </c>
      <c r="RR12" s="27">
        <v>6.6828771975523802</v>
      </c>
      <c r="RS12" s="27">
        <v>0.464922188364286</v>
      </c>
      <c r="RT12" s="27">
        <v>0.48336920480476198</v>
      </c>
      <c r="RU12" s="27">
        <v>0.60980571701666697</v>
      </c>
      <c r="RV12" s="27">
        <v>0.62324888226904795</v>
      </c>
      <c r="RW12" s="27">
        <f t="shared" si="88"/>
        <v>1.5599248481670851</v>
      </c>
      <c r="RX12" s="27">
        <f t="shared" si="89"/>
        <v>1.1832903572209834</v>
      </c>
      <c r="RY12" s="27">
        <v>104.13103448275901</v>
      </c>
      <c r="RZ12" s="27">
        <v>35.335172413793103</v>
      </c>
      <c r="SA12" s="27">
        <v>31.61</v>
      </c>
      <c r="SB12" s="27">
        <v>31.059655172413802</v>
      </c>
      <c r="SC12" s="27">
        <v>122.906896551724</v>
      </c>
      <c r="SD12" s="27">
        <v>168.5</v>
      </c>
      <c r="SE12" s="27">
        <v>183</v>
      </c>
      <c r="SF12" s="30">
        <f t="shared" si="90"/>
        <v>64.368965517240994</v>
      </c>
      <c r="SG12" s="30">
        <f t="shared" si="91"/>
        <v>45.593103448275997</v>
      </c>
      <c r="SH12" s="27">
        <v>0.66065476190476202</v>
      </c>
      <c r="SI12" s="27">
        <v>0.29253809523809499</v>
      </c>
      <c r="SJ12" s="27">
        <v>6.7388095238095302E-2</v>
      </c>
      <c r="SK12" s="27">
        <v>8.4683333333333305E-2</v>
      </c>
      <c r="SL12" s="27">
        <v>8.3630952380952403E-2</v>
      </c>
      <c r="SM12" s="27">
        <v>0.114595238095238</v>
      </c>
      <c r="SN12" s="27">
        <v>0.77142003395952397</v>
      </c>
      <c r="SO12" s="27">
        <v>0.81268392641904796</v>
      </c>
      <c r="SP12" s="27">
        <v>0.54915738099761902</v>
      </c>
      <c r="SQ12" s="27">
        <v>0.62253777850238101</v>
      </c>
      <c r="SR12" s="27">
        <v>0.38598228281666702</v>
      </c>
      <c r="SS12" s="27">
        <v>0.77438312363571404</v>
      </c>
      <c r="ST12" s="27">
        <v>0.70315790408809498</v>
      </c>
      <c r="SU12" s="27">
        <v>8.2639525190476206E-3</v>
      </c>
      <c r="SV12" s="27">
        <v>6.7942308428119098</v>
      </c>
      <c r="SW12" s="27">
        <v>0.47540347216428602</v>
      </c>
      <c r="SX12" s="27">
        <v>0.50048471058333299</v>
      </c>
      <c r="SY12" s="27">
        <v>0.62142294739761905</v>
      </c>
      <c r="SZ12" s="27">
        <v>0.63951744412380895</v>
      </c>
      <c r="TA12" s="27">
        <f t="shared" si="92"/>
        <v>1.6349840846842885</v>
      </c>
      <c r="TB12" s="27">
        <f t="shared" si="93"/>
        <v>1.258354630247589</v>
      </c>
      <c r="TC12" s="27">
        <v>0.75271944444444505</v>
      </c>
      <c r="TD12" s="27">
        <v>0.31911944444444401</v>
      </c>
      <c r="TE12" s="27">
        <v>7.1361111111111097E-2</v>
      </c>
      <c r="TF12" s="27">
        <v>8.7227777777777807E-2</v>
      </c>
      <c r="TG12" s="27">
        <v>9.1422222222222196E-2</v>
      </c>
      <c r="TH12" s="27">
        <v>0.119083333333333</v>
      </c>
      <c r="TI12" s="27">
        <v>0.79139842534722205</v>
      </c>
      <c r="TJ12" s="27">
        <v>0.82551091264444398</v>
      </c>
      <c r="TK12" s="27">
        <v>0.56897186126111099</v>
      </c>
      <c r="TL12" s="27">
        <v>0.63200715967777799</v>
      </c>
      <c r="TM12" s="27">
        <v>0.40477021746666703</v>
      </c>
      <c r="TN12" s="27">
        <v>0.78281180191944399</v>
      </c>
      <c r="TO12" s="27">
        <v>0.72613880845277801</v>
      </c>
      <c r="TP12" s="27">
        <v>-2.2422287727777799E-2</v>
      </c>
      <c r="TQ12" s="27">
        <v>7.6294883149944397</v>
      </c>
      <c r="TR12" s="27">
        <v>0.490617633008333</v>
      </c>
      <c r="TS12" s="27">
        <v>0.51154679255833302</v>
      </c>
      <c r="TT12" s="27">
        <v>0.63721275175277803</v>
      </c>
      <c r="TU12" s="27">
        <v>0.65213063733055598</v>
      </c>
      <c r="TV12" s="27">
        <f t="shared" si="94"/>
        <v>1.7500924960479034</v>
      </c>
      <c r="TW12" s="27">
        <f t="shared" si="95"/>
        <v>1.3587388908715874</v>
      </c>
      <c r="TX12" s="27">
        <v>112.458333333333</v>
      </c>
      <c r="TY12" s="27">
        <v>32.372777777777799</v>
      </c>
      <c r="TZ12" s="27">
        <v>26.357777777777802</v>
      </c>
      <c r="UA12" s="27">
        <v>25.9430555555555</v>
      </c>
      <c r="UB12" s="27">
        <v>-137.776222222222</v>
      </c>
      <c r="UC12" s="27">
        <v>-2.98955555555556</v>
      </c>
      <c r="UD12" s="27">
        <v>-2.5910000000000002</v>
      </c>
      <c r="UE12" s="27">
        <v>124.105714285714</v>
      </c>
      <c r="UF12" s="27">
        <v>185</v>
      </c>
      <c r="UG12" s="30">
        <f t="shared" si="96"/>
        <v>72.541666666666998</v>
      </c>
      <c r="UH12" s="30">
        <f t="shared" si="97"/>
        <v>60.894285714285999</v>
      </c>
      <c r="UI12" s="27">
        <v>0.70356129032257997</v>
      </c>
      <c r="UJ12" s="27">
        <v>0.28688709677419399</v>
      </c>
      <c r="UK12" s="27">
        <v>5.4300000000000001E-2</v>
      </c>
      <c r="UL12" s="27">
        <v>7.5009677419354798E-2</v>
      </c>
      <c r="UM12" s="27">
        <v>7.1619354838709695E-2</v>
      </c>
      <c r="UN12" s="27">
        <v>0.103306451612903</v>
      </c>
      <c r="UO12" s="27">
        <v>0.806668152516129</v>
      </c>
      <c r="UP12" s="27">
        <v>0.85564961558064501</v>
      </c>
      <c r="UQ12" s="27">
        <v>0.58370752550967697</v>
      </c>
      <c r="UR12" s="27">
        <v>0.67910290140645202</v>
      </c>
      <c r="US12" s="27">
        <v>0.42136270654838698</v>
      </c>
      <c r="UT12" s="27">
        <v>0.81504367816451595</v>
      </c>
      <c r="UU12" s="27">
        <v>0.74342680712258102</v>
      </c>
      <c r="UV12" s="27">
        <v>2.53458194129032E-2</v>
      </c>
      <c r="UW12" s="27">
        <v>8.3827744810774192</v>
      </c>
      <c r="UX12" s="27">
        <v>0.49267703696774201</v>
      </c>
      <c r="UY12" s="27">
        <v>0.522417713787097</v>
      </c>
      <c r="UZ12" s="27">
        <v>0.64286861605161305</v>
      </c>
      <c r="VA12" s="27">
        <v>0.66380887448064496</v>
      </c>
      <c r="VB12" s="27">
        <f t="shared" si="98"/>
        <v>1.7914759646056893</v>
      </c>
      <c r="VC12" s="27">
        <f t="shared" si="99"/>
        <v>1.4523978186315789</v>
      </c>
      <c r="VD12" s="27">
        <v>109.7</v>
      </c>
      <c r="VE12" s="27">
        <v>34.476451612903197</v>
      </c>
      <c r="VF12" s="27">
        <v>26.355806451612899</v>
      </c>
      <c r="VG12" s="27">
        <v>25.248709677419399</v>
      </c>
      <c r="VH12" s="27">
        <v>171.488741935484</v>
      </c>
      <c r="VI12" s="27">
        <v>-2.6790322580645198</v>
      </c>
      <c r="VJ12" s="27">
        <v>-2.0821612903225799</v>
      </c>
      <c r="VK12" s="27">
        <v>125.661290322581</v>
      </c>
      <c r="VL12" s="27">
        <v>190</v>
      </c>
      <c r="VM12" s="30">
        <f t="shared" si="100"/>
        <v>80.3</v>
      </c>
      <c r="VN12" s="30">
        <f t="shared" si="101"/>
        <v>64.338709677419004</v>
      </c>
      <c r="VO12" s="27">
        <v>0.71605952380952398</v>
      </c>
      <c r="VP12" s="27">
        <v>0.29443571428571402</v>
      </c>
      <c r="VQ12" s="27">
        <v>5.2676190476190501E-2</v>
      </c>
      <c r="VR12" s="27">
        <v>7.9764285714285704E-2</v>
      </c>
      <c r="VS12" s="27">
        <v>8.3926190476190501E-2</v>
      </c>
      <c r="VT12" s="27">
        <v>0.10372142857142901</v>
      </c>
      <c r="VU12" s="27">
        <v>0.79867899762142802</v>
      </c>
      <c r="VV12" s="27">
        <v>0.86152461767857202</v>
      </c>
      <c r="VW12" s="27">
        <v>0.57199833595476202</v>
      </c>
      <c r="VX12" s="27">
        <v>0.69385641402857101</v>
      </c>
      <c r="VY12" s="27">
        <v>0.41761830659999999</v>
      </c>
      <c r="VZ12" s="27">
        <v>0.78965216385952397</v>
      </c>
      <c r="WA12" s="27">
        <v>0.74615274865952397</v>
      </c>
      <c r="WB12" s="27">
        <v>-2.38465232714286E-2</v>
      </c>
      <c r="WC12" s="27">
        <v>7.9827360252285704</v>
      </c>
      <c r="WD12" s="27">
        <v>0.48499694944285698</v>
      </c>
      <c r="WE12" s="27">
        <v>0.52290972475476205</v>
      </c>
      <c r="WF12" s="27">
        <v>0.63653364497142895</v>
      </c>
      <c r="WG12" s="27">
        <v>0.66328796724047601</v>
      </c>
      <c r="WH12" s="27">
        <f t="shared" si="102"/>
        <v>1.7439801455598378</v>
      </c>
      <c r="WI12" s="27">
        <f t="shared" si="103"/>
        <v>1.431972376539469</v>
      </c>
      <c r="WJ12" s="27">
        <v>105.602380952381</v>
      </c>
      <c r="WK12" s="27">
        <v>36.418095238095198</v>
      </c>
      <c r="WL12" s="27">
        <v>29.0154761904762</v>
      </c>
      <c r="WM12" s="27">
        <v>29.256190476190501</v>
      </c>
      <c r="WN12" s="27">
        <v>-149.878238095238</v>
      </c>
      <c r="WO12" s="27">
        <v>-2.8655238095238098</v>
      </c>
      <c r="WP12" s="27">
        <v>-1.9824761904761901</v>
      </c>
      <c r="WQ12" s="27">
        <v>136.86666666666699</v>
      </c>
      <c r="WR12" s="27">
        <v>196.5</v>
      </c>
      <c r="WS12" s="30">
        <f t="shared" si="104"/>
        <v>90.897619047619003</v>
      </c>
      <c r="WT12" s="30">
        <f t="shared" si="105"/>
        <v>59.633333333333013</v>
      </c>
      <c r="WU12" s="28">
        <v>5.12</v>
      </c>
      <c r="WV12" s="24">
        <v>1.07</v>
      </c>
      <c r="WW12" s="28">
        <v>79</v>
      </c>
      <c r="WX12" s="28">
        <v>27.5</v>
      </c>
      <c r="WY12" s="28">
        <v>6.8</v>
      </c>
      <c r="WZ12" s="28">
        <v>10.199999999999999</v>
      </c>
    </row>
    <row r="13" spans="1:624" x14ac:dyDescent="0.25">
      <c r="A13" s="27">
        <v>18</v>
      </c>
      <c r="B13" s="27">
        <v>3</v>
      </c>
      <c r="C13" s="27">
        <v>103</v>
      </c>
      <c r="D13" s="27">
        <v>1</v>
      </c>
      <c r="E13" s="27" t="s">
        <v>43</v>
      </c>
      <c r="F13" s="27">
        <v>3</v>
      </c>
      <c r="G13" s="27">
        <f t="shared" si="0"/>
        <v>170.352</v>
      </c>
      <c r="H13" s="28">
        <f t="shared" si="1"/>
        <v>56.783999999999999</v>
      </c>
      <c r="I13" s="29">
        <v>152.1</v>
      </c>
      <c r="J13" s="27">
        <f t="shared" si="2"/>
        <v>56.783999999999999</v>
      </c>
      <c r="K13" s="27">
        <f t="shared" si="3"/>
        <v>56.783999999999999</v>
      </c>
      <c r="L13" s="27">
        <f t="shared" si="4"/>
        <v>56.783999999999999</v>
      </c>
      <c r="M13" s="30">
        <v>408734.44758500002</v>
      </c>
      <c r="N13" s="30">
        <v>3660538.656314</v>
      </c>
      <c r="O13" s="31">
        <v>33.079619000000001</v>
      </c>
      <c r="P13" s="31">
        <v>-111.977842</v>
      </c>
      <c r="Q13" s="27">
        <v>49.12</v>
      </c>
      <c r="R13" s="27">
        <v>20.72</v>
      </c>
      <c r="S13" s="27">
        <v>30.160000000000004</v>
      </c>
      <c r="T13" s="27">
        <v>51.12</v>
      </c>
      <c r="U13" s="27">
        <v>22.72</v>
      </c>
      <c r="V13" s="27">
        <v>26.160000000000004</v>
      </c>
      <c r="W13" s="27">
        <v>47.540740740740702</v>
      </c>
      <c r="X13" s="27">
        <f t="shared" si="5"/>
        <v>-47.540740740740702</v>
      </c>
      <c r="Y13" s="29">
        <v>-9999</v>
      </c>
      <c r="Z13" s="29">
        <v>-9999</v>
      </c>
      <c r="AA13" s="29">
        <v>-9999</v>
      </c>
      <c r="AB13" s="27">
        <v>8.5</v>
      </c>
      <c r="AC13" s="27">
        <v>7.2</v>
      </c>
      <c r="AD13" s="27">
        <v>0.8</v>
      </c>
      <c r="AE13" s="27" t="s">
        <v>98</v>
      </c>
      <c r="AF13" s="27">
        <v>2</v>
      </c>
      <c r="AG13" s="27">
        <v>0.8</v>
      </c>
      <c r="AH13" s="27">
        <v>0.5</v>
      </c>
      <c r="AI13" s="27">
        <v>1</v>
      </c>
      <c r="AJ13" s="27">
        <v>190</v>
      </c>
      <c r="AK13" s="27">
        <v>34</v>
      </c>
      <c r="AL13" s="27">
        <v>0.72</v>
      </c>
      <c r="AM13" s="27">
        <v>5.5</v>
      </c>
      <c r="AN13" s="27">
        <v>10.7</v>
      </c>
      <c r="AO13" s="27">
        <v>2.79</v>
      </c>
      <c r="AP13" s="27">
        <v>3037</v>
      </c>
      <c r="AQ13" s="27">
        <v>274</v>
      </c>
      <c r="AR13" s="27">
        <v>250</v>
      </c>
      <c r="AS13" s="27">
        <v>19</v>
      </c>
      <c r="AT13" s="27">
        <v>0</v>
      </c>
      <c r="AU13" s="27">
        <v>3</v>
      </c>
      <c r="AV13" s="27">
        <v>79</v>
      </c>
      <c r="AW13" s="27">
        <v>12</v>
      </c>
      <c r="AX13" s="27">
        <v>6</v>
      </c>
      <c r="AY13" s="27">
        <v>0.8</v>
      </c>
      <c r="AZ13" s="27">
        <v>29</v>
      </c>
      <c r="BA13" s="27">
        <v>98.883928571428584</v>
      </c>
      <c r="BB13" s="27">
        <v>63</v>
      </c>
      <c r="BC13" s="27">
        <v>6.6049999999999995</v>
      </c>
      <c r="BD13" s="27">
        <v>5.04</v>
      </c>
      <c r="BE13" s="27">
        <v>1.3050000000000002</v>
      </c>
      <c r="BF13" s="32">
        <v>15.278266552712283</v>
      </c>
      <c r="BG13" s="32">
        <v>20.069588018758509</v>
      </c>
      <c r="BH13" s="32">
        <v>2.4585278633157843</v>
      </c>
      <c r="BI13" s="32">
        <v>1.1316615982850591</v>
      </c>
      <c r="BJ13" s="32">
        <v>1.726883646859759</v>
      </c>
      <c r="BK13" s="32">
        <v>1.6359918200408998</v>
      </c>
      <c r="BL13" s="24">
        <f t="shared" si="6"/>
        <v>141.39141828588316</v>
      </c>
      <c r="BM13" s="24">
        <f t="shared" si="7"/>
        <v>151.22552973914631</v>
      </c>
      <c r="BN13" s="24">
        <f t="shared" si="8"/>
        <v>155.75217613228654</v>
      </c>
      <c r="BO13" s="28">
        <f t="shared" si="9"/>
        <v>169.20367799988918</v>
      </c>
      <c r="BP13" s="24">
        <f t="shared" si="10"/>
        <v>4.5266463931402363</v>
      </c>
      <c r="BQ13" s="24">
        <f t="shared" si="11"/>
        <v>6.9075345874390361</v>
      </c>
      <c r="BR13" s="24">
        <f t="shared" si="12"/>
        <v>6.5439672801635993</v>
      </c>
      <c r="BS13" s="24">
        <f t="shared" si="13"/>
        <v>17.97814826074287</v>
      </c>
      <c r="BT13" s="32">
        <v>1.7501988862370721</v>
      </c>
      <c r="BU13" s="32">
        <v>1.5523932729624839</v>
      </c>
      <c r="BV13" s="32">
        <v>1.1218028618437454</v>
      </c>
      <c r="BW13" s="32">
        <v>1.2913841244515358</v>
      </c>
      <c r="BX13" s="32">
        <v>1.3197360527894422</v>
      </c>
      <c r="BY13" s="32">
        <v>1.199400299850075</v>
      </c>
      <c r="BZ13" s="24">
        <f t="shared" si="14"/>
        <v>13.210368636798224</v>
      </c>
      <c r="CA13" s="24">
        <f t="shared" si="15"/>
        <v>17.697580084173204</v>
      </c>
      <c r="CB13" s="24">
        <f t="shared" si="16"/>
        <v>22.863116581979348</v>
      </c>
      <c r="CC13" s="24">
        <f t="shared" si="17"/>
        <v>5.1655364978061433</v>
      </c>
      <c r="CD13" s="24">
        <f t="shared" si="18"/>
        <v>5.2789442111577687</v>
      </c>
      <c r="CE13" s="24">
        <f t="shared" si="19"/>
        <v>4.7976011994003001</v>
      </c>
      <c r="CF13" s="24">
        <f t="shared" si="20"/>
        <v>15.242081908364213</v>
      </c>
      <c r="CG13" s="27">
        <v>34.38911780767512</v>
      </c>
      <c r="CH13" s="27">
        <v>12.519825535289453</v>
      </c>
      <c r="CI13" s="29">
        <v>-9999</v>
      </c>
      <c r="CJ13" s="27">
        <v>25.858089120835004</v>
      </c>
      <c r="CK13" s="27">
        <v>87.3</v>
      </c>
      <c r="CL13" s="27">
        <f t="shared" si="21"/>
        <v>3.6940127315478577</v>
      </c>
      <c r="CM13" s="27">
        <v>21.620811903929695</v>
      </c>
      <c r="CN13" s="27">
        <f t="shared" si="22"/>
        <v>5.4052029759824238</v>
      </c>
      <c r="CO13" s="27">
        <v>10.546195517121413</v>
      </c>
      <c r="CP13" s="29">
        <v>-9999</v>
      </c>
      <c r="CQ13" s="28">
        <f t="shared" si="23"/>
        <v>187.63577337185831</v>
      </c>
      <c r="CR13" s="28">
        <f t="shared" si="24"/>
        <v>-39808.364226628139</v>
      </c>
      <c r="CS13" s="28">
        <f t="shared" si="25"/>
        <v>-39793.588175701945</v>
      </c>
      <c r="CT13" s="28">
        <f t="shared" si="26"/>
        <v>-39729.782581729531</v>
      </c>
      <c r="CU13" s="27">
        <f t="shared" si="27"/>
        <v>14.776050926191431</v>
      </c>
      <c r="CV13" s="27">
        <f t="shared" si="28"/>
        <v>21.620811903929695</v>
      </c>
      <c r="CW13" s="27">
        <f t="shared" si="29"/>
        <v>42.184782068485653</v>
      </c>
      <c r="CX13" s="27">
        <f t="shared" si="30"/>
        <v>78.581644898606783</v>
      </c>
      <c r="CY13" s="29">
        <v>-9999</v>
      </c>
      <c r="CZ13" s="29">
        <v>-9999</v>
      </c>
      <c r="DA13" s="29">
        <v>-9999</v>
      </c>
      <c r="DB13" s="29">
        <v>-9999</v>
      </c>
      <c r="DC13" s="29">
        <v>-9999</v>
      </c>
      <c r="DD13" s="29">
        <v>-9999</v>
      </c>
      <c r="DE13" s="24">
        <v>19.5</v>
      </c>
      <c r="DF13" s="24">
        <v>19.5</v>
      </c>
      <c r="DG13" s="24">
        <v>19.5</v>
      </c>
      <c r="DH13" s="24">
        <v>12.333333333333334</v>
      </c>
      <c r="DI13" s="24">
        <v>29</v>
      </c>
      <c r="DJ13" s="24">
        <v>26.333333333333332</v>
      </c>
      <c r="DK13" s="24">
        <v>42</v>
      </c>
      <c r="DL13" s="24">
        <v>42</v>
      </c>
      <c r="DM13" s="24">
        <v>53.333333333333336</v>
      </c>
      <c r="DN13" s="24">
        <v>47.666666666666664</v>
      </c>
      <c r="DO13" s="24">
        <v>61.666666666666664</v>
      </c>
      <c r="DP13" s="24">
        <v>49.666666666666664</v>
      </c>
      <c r="DQ13" s="24">
        <v>70</v>
      </c>
      <c r="DR13" s="28">
        <f t="shared" si="31"/>
        <v>52.333333333333336</v>
      </c>
      <c r="DS13" s="28">
        <f t="shared" si="31"/>
        <v>46.444444444444436</v>
      </c>
      <c r="DT13" s="24">
        <v>80</v>
      </c>
      <c r="DU13" s="24">
        <v>87.666666666666671</v>
      </c>
      <c r="DV13" s="24">
        <v>86</v>
      </c>
      <c r="DW13" s="24">
        <v>88</v>
      </c>
      <c r="DX13" s="24">
        <v>75</v>
      </c>
      <c r="DY13" s="24">
        <v>86.666666666666671</v>
      </c>
      <c r="DZ13" s="28">
        <v>86</v>
      </c>
      <c r="EA13" s="28">
        <v>93</v>
      </c>
      <c r="EB13" s="24">
        <v>178</v>
      </c>
      <c r="EC13" s="24">
        <v>189</v>
      </c>
      <c r="ED13" s="24">
        <v>199</v>
      </c>
      <c r="EE13" s="24">
        <v>199</v>
      </c>
      <c r="EF13" s="24">
        <v>201</v>
      </c>
      <c r="EG13" s="24">
        <v>203</v>
      </c>
      <c r="EH13" s="33">
        <v>-9999</v>
      </c>
      <c r="EI13" s="33">
        <v>-9999</v>
      </c>
      <c r="EJ13" s="33">
        <v>-9999</v>
      </c>
      <c r="EK13" s="33">
        <v>-9999</v>
      </c>
      <c r="EL13" s="33">
        <v>-9999</v>
      </c>
      <c r="EM13" s="33">
        <v>-9999</v>
      </c>
      <c r="EN13" s="33">
        <v>-9999</v>
      </c>
      <c r="EO13" s="33">
        <v>-9999</v>
      </c>
      <c r="EP13" s="33">
        <v>-9999</v>
      </c>
      <c r="EQ13" s="29">
        <v>-9999</v>
      </c>
      <c r="ER13" s="29">
        <v>-9999</v>
      </c>
      <c r="ES13" s="29">
        <v>-9999</v>
      </c>
      <c r="ET13" s="29">
        <v>-9999</v>
      </c>
      <c r="EU13" s="29">
        <v>-9999</v>
      </c>
      <c r="EV13" s="29">
        <v>-9999</v>
      </c>
      <c r="EW13" s="33">
        <v>-9999</v>
      </c>
      <c r="EX13" s="33">
        <v>-9999</v>
      </c>
      <c r="EY13" s="29">
        <v>-9999</v>
      </c>
      <c r="EZ13" s="29">
        <v>-9999</v>
      </c>
      <c r="FA13" s="29">
        <v>-9999</v>
      </c>
      <c r="FB13" s="29">
        <v>-9999</v>
      </c>
      <c r="FC13" s="29">
        <v>-9999</v>
      </c>
      <c r="FD13" s="29">
        <v>-9999</v>
      </c>
      <c r="FE13" s="29">
        <v>-9999</v>
      </c>
      <c r="FF13" s="29">
        <v>-9999</v>
      </c>
      <c r="FG13" s="29">
        <v>-9999</v>
      </c>
      <c r="FH13" s="29">
        <v>-9999</v>
      </c>
      <c r="FI13" s="27">
        <v>314.57</v>
      </c>
      <c r="FJ13" s="27">
        <v>11</v>
      </c>
      <c r="FK13" s="27">
        <v>332.82</v>
      </c>
      <c r="FL13" s="27">
        <v>269.21999999999997</v>
      </c>
      <c r="FM13" s="27">
        <v>177</v>
      </c>
      <c r="FN13" s="27">
        <v>167.42999999999998</v>
      </c>
      <c r="FO13" s="27">
        <v>391.61</v>
      </c>
      <c r="FP13" s="24">
        <v>213.66</v>
      </c>
      <c r="FQ13" s="27">
        <v>168.38</v>
      </c>
      <c r="FR13" s="24">
        <v>224.36</v>
      </c>
      <c r="FS13" s="27">
        <v>176.17</v>
      </c>
      <c r="FT13" s="24">
        <f t="shared" si="32"/>
        <v>1650.7843137254902</v>
      </c>
      <c r="FU13" s="24">
        <f t="shared" si="33"/>
        <v>1473.9145658263303</v>
      </c>
      <c r="FV13" s="24">
        <f t="shared" si="34"/>
        <v>3084.0196078431372</v>
      </c>
      <c r="FW13" s="24">
        <f t="shared" si="35"/>
        <v>2639.411764705882</v>
      </c>
      <c r="FX13" s="24">
        <f t="shared" si="36"/>
        <v>1641.4705882352939</v>
      </c>
      <c r="FY13" s="24">
        <f t="shared" si="37"/>
        <v>3839.3137254901962</v>
      </c>
      <c r="FZ13" s="24">
        <f t="shared" si="38"/>
        <v>11204.215686274509</v>
      </c>
      <c r="GA13" s="24">
        <f t="shared" si="39"/>
        <v>2094.705882352941</v>
      </c>
      <c r="GB13" s="24">
        <v>70.45</v>
      </c>
      <c r="GC13" s="24">
        <v>54.83</v>
      </c>
      <c r="GD13" s="24">
        <f t="shared" si="40"/>
        <v>88.379999999999981</v>
      </c>
      <c r="GE13" s="27">
        <v>3.26</v>
      </c>
      <c r="GF13" s="27">
        <f t="shared" si="41"/>
        <v>100.53903921568626</v>
      </c>
      <c r="GG13" s="27">
        <v>1.0900000000000001</v>
      </c>
      <c r="GH13" s="27">
        <f t="shared" si="42"/>
        <v>28.769588235294112</v>
      </c>
      <c r="GI13" s="27">
        <v>1.71</v>
      </c>
      <c r="GJ13" s="27">
        <f t="shared" si="43"/>
        <v>28.069147058823528</v>
      </c>
      <c r="GK13" s="27">
        <v>3.55</v>
      </c>
      <c r="GL13" s="27">
        <v>3.2469999999999999</v>
      </c>
      <c r="GM13" s="27">
        <f t="shared" si="44"/>
        <v>1.0933169079149985</v>
      </c>
      <c r="GN13" s="29">
        <v>-9999</v>
      </c>
      <c r="GO13" s="27">
        <f t="shared" si="45"/>
        <v>74.362058823529395</v>
      </c>
      <c r="GP13" s="24">
        <f t="shared" si="46"/>
        <v>231.73983333333328</v>
      </c>
      <c r="GQ13" s="24">
        <f t="shared" si="47"/>
        <v>206.91056547619041</v>
      </c>
      <c r="GR13" s="24">
        <f t="shared" si="106"/>
        <v>59.782000407000368</v>
      </c>
      <c r="GS13" s="27">
        <v>18.600000000000001</v>
      </c>
      <c r="GT13" s="24">
        <v>7.82</v>
      </c>
      <c r="GU13" s="24">
        <f t="shared" si="48"/>
        <v>7.3100000000000005</v>
      </c>
      <c r="GV13" s="27">
        <f t="shared" si="49"/>
        <v>5655.9556561037944</v>
      </c>
      <c r="GW13" s="27">
        <v>2.5199999999999996</v>
      </c>
      <c r="GX13" s="27">
        <f t="shared" si="50"/>
        <v>0.34473324213406287</v>
      </c>
      <c r="GY13" s="27">
        <f t="shared" si="51"/>
        <v>1949.7959306951516</v>
      </c>
      <c r="GZ13" s="29">
        <v>-9999</v>
      </c>
      <c r="HA13" s="29">
        <v>-9999</v>
      </c>
      <c r="HB13" s="27">
        <v>5305.0625</v>
      </c>
      <c r="HC13" s="27">
        <f t="shared" si="52"/>
        <v>1828.8313953488368</v>
      </c>
      <c r="HD13" s="27">
        <f t="shared" si="53"/>
        <v>1892.840494186046</v>
      </c>
      <c r="HE13" s="29">
        <v>-9999</v>
      </c>
      <c r="HF13" s="30">
        <v>3.9499999999999997</v>
      </c>
      <c r="HG13" s="30">
        <f t="shared" si="55"/>
        <v>3.8899999999999997</v>
      </c>
      <c r="HH13" s="30">
        <v>2891</v>
      </c>
      <c r="HI13" s="30">
        <f t="shared" si="56"/>
        <v>0.49744245524296671</v>
      </c>
      <c r="HJ13" s="27">
        <f t="shared" si="57"/>
        <v>3056.2277485102577</v>
      </c>
      <c r="HK13" s="27">
        <f t="shared" si="58"/>
        <v>2236.8492204919385</v>
      </c>
      <c r="HL13" s="27">
        <v>3.91</v>
      </c>
      <c r="HM13" s="30">
        <f t="shared" si="59"/>
        <v>119.49850496675109</v>
      </c>
      <c r="HN13" s="30">
        <f t="shared" si="60"/>
        <v>133.83832556276124</v>
      </c>
      <c r="HO13" s="30">
        <f t="shared" si="61"/>
        <v>0.57753698894850303</v>
      </c>
      <c r="HP13" s="27">
        <v>3.45</v>
      </c>
      <c r="HQ13" s="27">
        <v>0.55384210526315802</v>
      </c>
      <c r="HR13" s="27">
        <v>0.47942105263157903</v>
      </c>
      <c r="HS13" s="27">
        <v>0.45003684210526301</v>
      </c>
      <c r="HT13" s="27">
        <v>0.38230526315789498</v>
      </c>
      <c r="HU13" s="27">
        <v>0.26772631578947398</v>
      </c>
      <c r="HV13" s="27">
        <v>0.29400263157894702</v>
      </c>
      <c r="HW13" s="27">
        <v>0.183502527710526</v>
      </c>
      <c r="HX13" s="27">
        <v>0.10300143065789499</v>
      </c>
      <c r="HY13" s="27">
        <v>0.113076753394737</v>
      </c>
      <c r="HZ13" s="27">
        <v>3.1340770842105299E-2</v>
      </c>
      <c r="IA13" s="27">
        <v>7.19361661052631E-2</v>
      </c>
      <c r="IB13" s="27">
        <v>0.347940694578947</v>
      </c>
      <c r="IC13" s="27">
        <v>0.30612766034210498</v>
      </c>
      <c r="ID13" s="27">
        <v>0.175755704342105</v>
      </c>
      <c r="IE13" s="27">
        <v>0.450472168552632</v>
      </c>
      <c r="IF13" s="27">
        <v>0.76774064057894797</v>
      </c>
      <c r="IG13" s="27">
        <v>0.39363848602631601</v>
      </c>
      <c r="IH13" s="27">
        <v>0.78255865121052604</v>
      </c>
      <c r="II13" s="27">
        <v>0.43375587873684202</v>
      </c>
      <c r="IJ13" s="27">
        <f t="shared" si="62"/>
        <v>2.5326885187175181</v>
      </c>
      <c r="IK13" s="27">
        <f t="shared" si="63"/>
        <v>0.15523109013064018</v>
      </c>
      <c r="IL13" s="27">
        <v>105.40526315789501</v>
      </c>
      <c r="IM13" s="27">
        <v>27.043684210526301</v>
      </c>
      <c r="IN13" s="27">
        <v>32.081052631578899</v>
      </c>
      <c r="IO13" s="27">
        <v>32.1663157894737</v>
      </c>
      <c r="IP13" s="27">
        <v>97.189473684210498</v>
      </c>
      <c r="IQ13" s="27">
        <v>-0.94878947368420996</v>
      </c>
      <c r="IR13" s="27">
        <v>-1.1949210526315801</v>
      </c>
      <c r="IS13" s="30">
        <v>104</v>
      </c>
      <c r="IT13" s="30">
        <v>118.5</v>
      </c>
      <c r="IU13" s="30">
        <f t="shared" si="64"/>
        <v>-1.405263157895007</v>
      </c>
      <c r="IV13" s="27">
        <v>0.59861666666666702</v>
      </c>
      <c r="IW13" s="27">
        <v>0.493958333333333</v>
      </c>
      <c r="IX13" s="27">
        <v>0.46511111111111098</v>
      </c>
      <c r="IY13" s="27">
        <v>0.39538888888888901</v>
      </c>
      <c r="IZ13" s="27">
        <v>0.27843055555555601</v>
      </c>
      <c r="JA13" s="27">
        <v>0.30788888888888899</v>
      </c>
      <c r="JB13" s="27">
        <v>0.20428441410000001</v>
      </c>
      <c r="JC13" s="27">
        <v>0.12512987646388901</v>
      </c>
      <c r="JD13" s="27">
        <v>0.110734322408333</v>
      </c>
      <c r="JE13" s="27">
        <v>2.9785593436111101E-2</v>
      </c>
      <c r="JF13" s="27">
        <v>9.5730526349999998E-2</v>
      </c>
      <c r="JG13" s="27">
        <v>0.364814088219444</v>
      </c>
      <c r="JH13" s="27">
        <v>0.320514394277778</v>
      </c>
      <c r="JI13" s="27">
        <v>0.173541529325</v>
      </c>
      <c r="JJ13" s="27">
        <v>0.51408032771944501</v>
      </c>
      <c r="JK13" s="27">
        <v>0.78440207402222195</v>
      </c>
      <c r="JL13" s="27">
        <v>0.46776721811111099</v>
      </c>
      <c r="JM13" s="27">
        <v>0.80293075805277803</v>
      </c>
      <c r="JN13" s="27">
        <v>0.51391396395</v>
      </c>
      <c r="JO13" s="27">
        <f t="shared" si="65"/>
        <v>3.6280211844006263</v>
      </c>
      <c r="JP13" s="27">
        <f t="shared" si="66"/>
        <v>0.21187684521299177</v>
      </c>
      <c r="JQ13" s="27">
        <v>31.267222222222198</v>
      </c>
      <c r="JR13" s="27">
        <v>42.024999999999999</v>
      </c>
      <c r="JS13" s="27">
        <v>42.996666666666698</v>
      </c>
      <c r="JT13" s="27">
        <v>-153.40322222222201</v>
      </c>
      <c r="JU13" s="27">
        <v>-1.29277777777778</v>
      </c>
      <c r="JV13" s="27">
        <v>-1.8007222222222199</v>
      </c>
      <c r="JW13" s="30">
        <v>105.5</v>
      </c>
      <c r="JX13" s="30">
        <v>119</v>
      </c>
      <c r="JY13" s="27">
        <v>0.44941538461538399</v>
      </c>
      <c r="JZ13" s="27">
        <v>0.38001025641025599</v>
      </c>
      <c r="KA13" s="27">
        <v>0.321253846153846</v>
      </c>
      <c r="KB13" s="27">
        <v>0.26218717948717901</v>
      </c>
      <c r="KC13" s="27">
        <v>0.19658974358974399</v>
      </c>
      <c r="KD13" s="27">
        <v>0.20855384615384601</v>
      </c>
      <c r="KE13" s="27">
        <v>0.26296081987692299</v>
      </c>
      <c r="KF13" s="27">
        <v>0.166094764884615</v>
      </c>
      <c r="KG13" s="27">
        <v>0.18355771472820501</v>
      </c>
      <c r="KH13" s="27">
        <v>8.3825015046153806E-2</v>
      </c>
      <c r="KI13" s="27">
        <v>8.3494149058974398E-2</v>
      </c>
      <c r="KJ13" s="27">
        <v>0.39105493423846199</v>
      </c>
      <c r="KK13" s="27">
        <v>0.365783812389744</v>
      </c>
      <c r="KL13" s="27">
        <v>0.1428515182</v>
      </c>
      <c r="KM13" s="27">
        <v>0.71552225308974304</v>
      </c>
      <c r="KN13" s="27">
        <v>0.50836390220000005</v>
      </c>
      <c r="KO13" s="27">
        <v>0.31653739504359002</v>
      </c>
      <c r="KP13" s="27">
        <v>0.54585280030000005</v>
      </c>
      <c r="KQ13" s="27">
        <v>0.36875727828205102</v>
      </c>
      <c r="KR13" s="27">
        <f t="shared" si="67"/>
        <v>1.1812349989090136</v>
      </c>
      <c r="KS13" s="27">
        <f t="shared" si="68"/>
        <v>0.18264014466546086</v>
      </c>
      <c r="KT13" s="27">
        <v>101.825</v>
      </c>
      <c r="KU13" s="27">
        <v>39.08</v>
      </c>
      <c r="KV13" s="27">
        <v>54.896500000000003</v>
      </c>
      <c r="KW13" s="27">
        <v>56.549500000000002</v>
      </c>
      <c r="KX13" s="27">
        <v>99.178250000000006</v>
      </c>
      <c r="KY13" s="27">
        <v>-1.07535</v>
      </c>
      <c r="KZ13" s="27">
        <v>-2.31385</v>
      </c>
      <c r="LA13" s="30">
        <v>109.5</v>
      </c>
      <c r="LB13" s="30">
        <v>122</v>
      </c>
      <c r="LC13" s="30">
        <f t="shared" si="69"/>
        <v>7.6749999999999972</v>
      </c>
      <c r="LD13" s="27">
        <v>0.486673529411765</v>
      </c>
      <c r="LE13" s="27">
        <v>0.310391176470588</v>
      </c>
      <c r="LF13" s="27">
        <v>0.30282058823529401</v>
      </c>
      <c r="LG13" s="27">
        <v>0.23574999999999999</v>
      </c>
      <c r="LH13" s="27">
        <v>0.169438235294118</v>
      </c>
      <c r="LI13" s="27">
        <v>0.20337352941176501</v>
      </c>
      <c r="LJ13" s="27">
        <v>0.34510297729117601</v>
      </c>
      <c r="LK13" s="27">
        <v>0.231136885752941</v>
      </c>
      <c r="LL13" s="27">
        <v>0.13634332113235301</v>
      </c>
      <c r="LM13" s="27">
        <v>1.2572477232352899E-2</v>
      </c>
      <c r="LN13" s="27">
        <v>0.219767698541176</v>
      </c>
      <c r="LO13" s="27">
        <v>0.481452884147059</v>
      </c>
      <c r="LP13" s="27">
        <v>0.40853649465882402</v>
      </c>
      <c r="LQ13" s="27">
        <v>0.16361009926470599</v>
      </c>
      <c r="LR13" s="27">
        <v>1.0705130668176499</v>
      </c>
      <c r="LS13" s="27">
        <v>0.99886005189705895</v>
      </c>
      <c r="LT13" s="27">
        <v>0.64188078863529396</v>
      </c>
      <c r="LU13" s="27">
        <v>1.00107012213529</v>
      </c>
      <c r="LV13" s="27">
        <v>0.70661759076764696</v>
      </c>
      <c r="LW13" s="27">
        <f t="shared" si="70"/>
        <v>23.285159285159729</v>
      </c>
      <c r="LX13" s="27">
        <f t="shared" si="71"/>
        <v>0.56793609581837168</v>
      </c>
      <c r="LY13" s="27">
        <v>108.986956521739</v>
      </c>
      <c r="LZ13" s="27">
        <v>38.743913043478301</v>
      </c>
      <c r="MA13" s="27">
        <v>50.446521739130397</v>
      </c>
      <c r="MB13" s="27">
        <v>51.863478260869599</v>
      </c>
      <c r="MC13" s="27">
        <v>123.08852173913</v>
      </c>
      <c r="MD13" s="27">
        <v>-1.4785652173913</v>
      </c>
      <c r="ME13" s="27">
        <v>-2.44917391304348</v>
      </c>
      <c r="MF13" s="30">
        <v>118.5</v>
      </c>
      <c r="MG13" s="30">
        <v>131</v>
      </c>
      <c r="MH13" s="30">
        <f>MF13-LY13</f>
        <v>9.5130434782609967</v>
      </c>
      <c r="MI13" s="27">
        <v>0.52574285714285696</v>
      </c>
      <c r="MJ13" s="27">
        <v>0.30443750000000003</v>
      </c>
      <c r="MK13" s="27">
        <v>0.21038750000000001</v>
      </c>
      <c r="ML13" s="27">
        <v>0.17960178571428601</v>
      </c>
      <c r="MM13" s="27">
        <v>0.138753571428571</v>
      </c>
      <c r="MN13" s="27">
        <v>0.170114285714286</v>
      </c>
      <c r="MO13" s="27">
        <v>0.48623976702499999</v>
      </c>
      <c r="MP13" s="27">
        <v>0.42502420450714301</v>
      </c>
      <c r="MQ13" s="27">
        <v>0.25616791825000002</v>
      </c>
      <c r="MR13" s="27">
        <v>0.182242277596429</v>
      </c>
      <c r="MS13" s="27">
        <v>0.26453272075178602</v>
      </c>
      <c r="MT13" s="27">
        <v>0.578890689103572</v>
      </c>
      <c r="MU13" s="27">
        <v>0.50743840639464299</v>
      </c>
      <c r="MV13" s="27">
        <v>0.12809609208571399</v>
      </c>
      <c r="MW13" s="27">
        <v>1.94219289581786</v>
      </c>
      <c r="MX13" s="27">
        <v>0.630115005760714</v>
      </c>
      <c r="MY13" s="27">
        <v>0.54798504518035696</v>
      </c>
      <c r="MZ13" s="27">
        <v>0.70734330390357103</v>
      </c>
      <c r="NA13" s="27">
        <v>0.64257138606071396</v>
      </c>
      <c r="NB13" s="27">
        <f t="shared" si="73"/>
        <v>2.3530606820080475</v>
      </c>
      <c r="NC13" s="27">
        <f t="shared" si="74"/>
        <v>0.72693198815144955</v>
      </c>
      <c r="ND13" s="27">
        <v>105.81</v>
      </c>
      <c r="NE13" s="27">
        <v>41.329000000000001</v>
      </c>
      <c r="NF13" s="27">
        <v>39.097000000000001</v>
      </c>
      <c r="NG13" s="27">
        <v>-79.916300000000007</v>
      </c>
      <c r="NH13" s="27">
        <v>-2.3347000000000002</v>
      </c>
      <c r="NI13" s="27">
        <v>-0.51523214285714303</v>
      </c>
      <c r="NJ13" s="28">
        <v>131</v>
      </c>
      <c r="NK13" s="28">
        <v>148.5</v>
      </c>
      <c r="NL13" s="30">
        <f t="shared" si="75"/>
        <v>25.189999999999998</v>
      </c>
      <c r="NM13" s="27">
        <v>0.57677777777777794</v>
      </c>
      <c r="NN13" s="27">
        <v>0.31569629629629598</v>
      </c>
      <c r="NO13" s="27">
        <v>0.157514814814815</v>
      </c>
      <c r="NP13" s="27">
        <v>0.13846666666666699</v>
      </c>
      <c r="NQ13" s="27">
        <v>0.126018518518519</v>
      </c>
      <c r="NR13" s="27">
        <v>0.14415925925925899</v>
      </c>
      <c r="NS13" s="27">
        <v>0.60867390215925898</v>
      </c>
      <c r="NT13" s="27">
        <v>0.56761786420740701</v>
      </c>
      <c r="NU13" s="27">
        <v>0.38786355865185201</v>
      </c>
      <c r="NV13" s="27">
        <v>0.33314832416666701</v>
      </c>
      <c r="NW13" s="27">
        <v>0.29091685442963</v>
      </c>
      <c r="NX13" s="27">
        <v>0.63843021947037004</v>
      </c>
      <c r="NY13" s="27">
        <v>0.59686795474814802</v>
      </c>
      <c r="NZ13" s="27">
        <v>4.72083378E-2</v>
      </c>
      <c r="OA13" s="27">
        <v>3.1844505822814799</v>
      </c>
      <c r="OB13" s="27">
        <v>0.51521377345185204</v>
      </c>
      <c r="OC13" s="27">
        <v>0.47929483788888899</v>
      </c>
      <c r="OD13" s="27">
        <v>0.62439976452962997</v>
      </c>
      <c r="OE13" s="27">
        <v>0.59661518261111102</v>
      </c>
      <c r="OF13" s="27">
        <f t="shared" si="76"/>
        <v>1.6505186260507236</v>
      </c>
      <c r="OG13" s="27">
        <f t="shared" si="77"/>
        <v>0.82700204134306543</v>
      </c>
      <c r="OH13" s="27">
        <v>113.27037037037</v>
      </c>
      <c r="OI13" s="27">
        <v>36.146296296296299</v>
      </c>
      <c r="OJ13" s="27">
        <v>32.751851851851903</v>
      </c>
      <c r="OK13" s="27">
        <v>32.128148148148199</v>
      </c>
      <c r="OL13" s="28">
        <v>147</v>
      </c>
      <c r="OM13" s="28">
        <v>162</v>
      </c>
      <c r="ON13" s="30">
        <f t="shared" si="78"/>
        <v>33.729629629629997</v>
      </c>
      <c r="OO13" s="27">
        <v>0.61631944444444497</v>
      </c>
      <c r="OP13" s="27">
        <v>0.30714999999999998</v>
      </c>
      <c r="OQ13" s="27">
        <v>0.11443055555555599</v>
      </c>
      <c r="OR13" s="27">
        <v>0.11873055555555601</v>
      </c>
      <c r="OS13" s="27">
        <v>0.111263888888889</v>
      </c>
      <c r="OT13" s="27">
        <v>0.13480555555555601</v>
      </c>
      <c r="OU13" s="27">
        <v>0.67340373603055603</v>
      </c>
      <c r="OV13" s="27">
        <v>0.68371716720833298</v>
      </c>
      <c r="OW13" s="27">
        <v>0.440126894822222</v>
      </c>
      <c r="OX13" s="27">
        <v>0.45560620659444401</v>
      </c>
      <c r="OY13" s="27">
        <v>0.33312733443611098</v>
      </c>
      <c r="OZ13" s="27">
        <v>0.69139167578611105</v>
      </c>
      <c r="PA13" s="27">
        <v>0.63816192446388897</v>
      </c>
      <c r="PB13" s="27">
        <v>3.2870186977777799E-2</v>
      </c>
      <c r="PC13" s="27">
        <v>4.2011430666694496</v>
      </c>
      <c r="PD13" s="27">
        <v>0.48791307388333299</v>
      </c>
      <c r="PE13" s="27">
        <v>0.494853830116667</v>
      </c>
      <c r="PF13" s="27">
        <v>0.61565004018055502</v>
      </c>
      <c r="PG13" s="27">
        <v>0.62090808375277795</v>
      </c>
      <c r="PH13" s="27">
        <f t="shared" si="79"/>
        <v>1.6042462416581451</v>
      </c>
      <c r="PI13" s="27">
        <f t="shared" si="80"/>
        <v>1.0065747824986002</v>
      </c>
      <c r="PJ13" s="27">
        <v>112.60909090909099</v>
      </c>
      <c r="PK13" s="27">
        <v>39.015454545454503</v>
      </c>
      <c r="PL13" s="27">
        <v>37.390909090909098</v>
      </c>
      <c r="PM13" s="27">
        <v>35.563636363636398</v>
      </c>
      <c r="PN13" s="27">
        <v>-26.8286388888889</v>
      </c>
      <c r="PO13" s="27">
        <v>-0.79066666666666696</v>
      </c>
      <c r="PP13" s="27">
        <v>-0.94133333333333302</v>
      </c>
      <c r="PQ13" s="27">
        <v>105.327272727273</v>
      </c>
      <c r="PR13" s="30">
        <v>159</v>
      </c>
      <c r="PS13" s="30">
        <v>171</v>
      </c>
      <c r="PT13" s="30">
        <f t="shared" si="81"/>
        <v>46.390909090909005</v>
      </c>
      <c r="PU13" s="30">
        <f t="shared" si="82"/>
        <v>53.672727272727002</v>
      </c>
      <c r="PV13" s="27">
        <v>0.61829512195122005</v>
      </c>
      <c r="PW13" s="27">
        <v>0.27844878048780503</v>
      </c>
      <c r="PX13" s="27">
        <v>8.0619512195122006E-2</v>
      </c>
      <c r="PY13" s="27">
        <v>9.5512195121951193E-2</v>
      </c>
      <c r="PZ13" s="27">
        <v>8.5953658536585306E-2</v>
      </c>
      <c r="QA13" s="27">
        <v>0.117312195121951</v>
      </c>
      <c r="QB13" s="27">
        <v>0.72976169223902398</v>
      </c>
      <c r="QC13" s="27">
        <v>0.76681587675121998</v>
      </c>
      <c r="QD13" s="27">
        <v>0.48643067544146301</v>
      </c>
      <c r="QE13" s="27">
        <v>0.54832260085121898</v>
      </c>
      <c r="QF13" s="27">
        <v>0.378270031165854</v>
      </c>
      <c r="QG13" s="27">
        <v>0.75413367458292702</v>
      </c>
      <c r="QH13" s="27">
        <v>0.67860881183170696</v>
      </c>
      <c r="QI13" s="27">
        <v>5.4023929107317098E-2</v>
      </c>
      <c r="QJ13" s="27">
        <v>5.4739885697317101</v>
      </c>
      <c r="QK13" s="27">
        <v>0.49374984477317102</v>
      </c>
      <c r="QL13" s="27">
        <v>0.51871453832682901</v>
      </c>
      <c r="QM13" s="27">
        <v>0.63258439864146399</v>
      </c>
      <c r="QN13" s="27">
        <v>0.65072402247317096</v>
      </c>
      <c r="QO13" s="27">
        <f t="shared" si="83"/>
        <v>1.7178769572185932</v>
      </c>
      <c r="QP13" s="27">
        <f t="shared" si="84"/>
        <v>1.2204985809887536</v>
      </c>
      <c r="QQ13" s="27">
        <v>111.961538461538</v>
      </c>
      <c r="QR13" s="27">
        <v>32.003076923076897</v>
      </c>
      <c r="QS13" s="27">
        <v>31.003846153846201</v>
      </c>
      <c r="QT13" s="27">
        <v>31.326923076923102</v>
      </c>
      <c r="QU13" s="27">
        <f t="shared" si="85"/>
        <v>-0.67615384615379526</v>
      </c>
      <c r="QV13" s="27">
        <v>-23.558243902438999</v>
      </c>
      <c r="QW13" s="27">
        <v>-0.82141463414634097</v>
      </c>
      <c r="QX13" s="27">
        <v>-0.85321951219512204</v>
      </c>
      <c r="QY13" s="27">
        <v>119.361538461538</v>
      </c>
      <c r="QZ13" s="30">
        <v>164.5</v>
      </c>
      <c r="RA13" s="30">
        <v>180</v>
      </c>
      <c r="RB13" s="30">
        <f t="shared" si="86"/>
        <v>52.538461538462002</v>
      </c>
      <c r="RC13" s="30">
        <f t="shared" si="87"/>
        <v>45.138461538461996</v>
      </c>
      <c r="RD13" s="27">
        <v>0.71045952380952404</v>
      </c>
      <c r="RE13" s="27">
        <v>0.32566666666666699</v>
      </c>
      <c r="RF13" s="27">
        <v>9.1285714285714303E-2</v>
      </c>
      <c r="RG13" s="27">
        <v>0.10097619047619</v>
      </c>
      <c r="RH13" s="27">
        <v>9.6664285714285703E-2</v>
      </c>
      <c r="RI13" s="27">
        <v>0.12788333333333299</v>
      </c>
      <c r="RJ13" s="27">
        <v>0.74757453226904802</v>
      </c>
      <c r="RK13" s="27">
        <v>0.76857519717380895</v>
      </c>
      <c r="RL13" s="27">
        <v>0.523481635152381</v>
      </c>
      <c r="RM13" s="27">
        <v>0.558791069552381</v>
      </c>
      <c r="RN13" s="27">
        <v>0.36970759971190498</v>
      </c>
      <c r="RO13" s="27">
        <v>0.75806337287618997</v>
      </c>
      <c r="RP13" s="27">
        <v>0.69176002353809496</v>
      </c>
      <c r="RQ13" s="27">
        <v>2.3322829259523802E-2</v>
      </c>
      <c r="RR13" s="27">
        <v>6.0301532879500002</v>
      </c>
      <c r="RS13" s="27">
        <v>0.48133203709285699</v>
      </c>
      <c r="RT13" s="27">
        <v>0.49454878675714298</v>
      </c>
      <c r="RU13" s="27">
        <v>0.62117810444761901</v>
      </c>
      <c r="RV13" s="27">
        <v>0.63084647477857103</v>
      </c>
      <c r="RW13" s="27">
        <f t="shared" si="88"/>
        <v>1.6417411621292133</v>
      </c>
      <c r="RX13" s="27">
        <f t="shared" si="89"/>
        <v>1.181554320807134</v>
      </c>
      <c r="RY13" s="27">
        <v>106.863333333333</v>
      </c>
      <c r="RZ13" s="27">
        <v>35.2083333333333</v>
      </c>
      <c r="SA13" s="27">
        <v>34.4776666666667</v>
      </c>
      <c r="SB13" s="27">
        <v>33.985666666666702</v>
      </c>
      <c r="SC13" s="27">
        <v>121.879310344828</v>
      </c>
      <c r="SD13" s="27">
        <v>168.5</v>
      </c>
      <c r="SE13" s="27">
        <v>183</v>
      </c>
      <c r="SF13" s="30">
        <f t="shared" si="90"/>
        <v>61.636666666666997</v>
      </c>
      <c r="SG13" s="30">
        <f t="shared" si="91"/>
        <v>46.620689655172001</v>
      </c>
      <c r="SH13" s="27">
        <v>0.592420454545454</v>
      </c>
      <c r="SI13" s="27">
        <v>0.258415909090909</v>
      </c>
      <c r="SJ13" s="27">
        <v>7.1654545454545401E-2</v>
      </c>
      <c r="SK13" s="27">
        <v>8.3620454545454498E-2</v>
      </c>
      <c r="SL13" s="27">
        <v>8.10590909090909E-2</v>
      </c>
      <c r="SM13" s="27">
        <v>0.10883636363636399</v>
      </c>
      <c r="SN13" s="27">
        <v>0.74933119794318204</v>
      </c>
      <c r="SO13" s="27">
        <v>0.78064488620681804</v>
      </c>
      <c r="SP13" s="27">
        <v>0.50750840486818205</v>
      </c>
      <c r="SQ13" s="27">
        <v>0.56170695125454595</v>
      </c>
      <c r="SR13" s="27">
        <v>0.39145448993863602</v>
      </c>
      <c r="SS13" s="27">
        <v>0.75755491678409104</v>
      </c>
      <c r="ST13" s="27">
        <v>0.68674806742500005</v>
      </c>
      <c r="SU13" s="27">
        <v>1.81388895954545E-2</v>
      </c>
      <c r="SV13" s="27">
        <v>6.0761114715204503</v>
      </c>
      <c r="SW13" s="27">
        <v>0.50189933596818204</v>
      </c>
      <c r="SX13" s="27">
        <v>0.52257826003636298</v>
      </c>
      <c r="SY13" s="27">
        <v>0.64189697622272701</v>
      </c>
      <c r="SZ13" s="27">
        <v>0.65679374028181803</v>
      </c>
      <c r="TA13" s="27">
        <f t="shared" si="92"/>
        <v>1.7884027989047744</v>
      </c>
      <c r="TB13" s="27">
        <f t="shared" si="93"/>
        <v>1.2925076735002583</v>
      </c>
      <c r="TC13" s="27">
        <v>0.68847297297297305</v>
      </c>
      <c r="TD13" s="27">
        <v>0.28955675675675702</v>
      </c>
      <c r="TE13" s="27">
        <v>6.8332432432432394E-2</v>
      </c>
      <c r="TF13" s="27">
        <v>8.2654054054054002E-2</v>
      </c>
      <c r="TG13" s="27">
        <v>8.8562162162162103E-2</v>
      </c>
      <c r="TH13" s="27">
        <v>0.112651351351351</v>
      </c>
      <c r="TI13" s="27">
        <v>0.78336296249459503</v>
      </c>
      <c r="TJ13" s="27">
        <v>0.81633330952973004</v>
      </c>
      <c r="TK13" s="27">
        <v>0.55195663545945906</v>
      </c>
      <c r="TL13" s="27">
        <v>0.61266591637567602</v>
      </c>
      <c r="TM13" s="27">
        <v>0.408185424372973</v>
      </c>
      <c r="TN13" s="27">
        <v>0.77126243088648605</v>
      </c>
      <c r="TO13" s="27">
        <v>0.71727341373783804</v>
      </c>
      <c r="TP13" s="27">
        <v>-3.0605450675675699E-2</v>
      </c>
      <c r="TQ13" s="27">
        <v>7.3057142505351402</v>
      </c>
      <c r="TR13" s="27">
        <v>0.50054634042162205</v>
      </c>
      <c r="TS13" s="27">
        <v>0.52126265096216196</v>
      </c>
      <c r="TT13" s="27">
        <v>0.64517738639729705</v>
      </c>
      <c r="TU13" s="27">
        <v>0.659915283975676</v>
      </c>
      <c r="TV13" s="27">
        <f t="shared" si="94"/>
        <v>1.8032204073155502</v>
      </c>
      <c r="TW13" s="27">
        <f t="shared" si="95"/>
        <v>1.377678838112304</v>
      </c>
      <c r="TX13" s="27">
        <v>111.81081081081101</v>
      </c>
      <c r="TY13" s="27">
        <v>31.842972972973001</v>
      </c>
      <c r="TZ13" s="27">
        <v>26.9602702702703</v>
      </c>
      <c r="UA13" s="27">
        <v>26.617837837837801</v>
      </c>
      <c r="UB13" s="27">
        <v>-137.15597297297299</v>
      </c>
      <c r="UC13" s="27">
        <v>-2.6823783783783801</v>
      </c>
      <c r="UD13" s="27">
        <v>-2.15456756756757</v>
      </c>
      <c r="UE13" s="27">
        <v>131.00810810810799</v>
      </c>
      <c r="UF13" s="27">
        <v>185</v>
      </c>
      <c r="UG13" s="30">
        <f t="shared" si="96"/>
        <v>73.189189189188994</v>
      </c>
      <c r="UH13" s="30">
        <f t="shared" si="97"/>
        <v>53.99189189189201</v>
      </c>
      <c r="UI13" s="27">
        <v>0.57778135593220303</v>
      </c>
      <c r="UJ13" s="27">
        <v>0.23482542372881399</v>
      </c>
      <c r="UK13" s="27">
        <v>5.5838983050847502E-2</v>
      </c>
      <c r="UL13" s="27">
        <v>6.9783050847457603E-2</v>
      </c>
      <c r="UM13" s="27">
        <v>6.5949152542372894E-2</v>
      </c>
      <c r="UN13" s="27">
        <v>9.6047457627118596E-2</v>
      </c>
      <c r="UO13" s="27">
        <v>0.78341130624067801</v>
      </c>
      <c r="UP13" s="27">
        <v>0.82232918768813601</v>
      </c>
      <c r="UQ13" s="27">
        <v>0.540054208413559</v>
      </c>
      <c r="UR13" s="27">
        <v>0.61322308711694895</v>
      </c>
      <c r="US13" s="27">
        <v>0.42210962499660998</v>
      </c>
      <c r="UT13" s="27">
        <v>0.79518426860000002</v>
      </c>
      <c r="UU13" s="27">
        <v>0.71435236312033901</v>
      </c>
      <c r="UV13" s="27">
        <v>3.2172516689830503E-2</v>
      </c>
      <c r="UW13" s="27">
        <v>7.2780398375627096</v>
      </c>
      <c r="UX13" s="27">
        <v>0.51358841266779698</v>
      </c>
      <c r="UY13" s="27">
        <v>0.53889467277627101</v>
      </c>
      <c r="UZ13" s="27">
        <v>0.65781268060847398</v>
      </c>
      <c r="VA13" s="27">
        <v>0.67563010286949199</v>
      </c>
      <c r="VB13" s="27">
        <f t="shared" si="98"/>
        <v>1.9161000738622289</v>
      </c>
      <c r="VC13" s="27">
        <f t="shared" si="99"/>
        <v>1.4604718976231834</v>
      </c>
      <c r="VD13" s="27">
        <v>116.34406779661001</v>
      </c>
      <c r="VE13" s="27">
        <v>34.592203389830502</v>
      </c>
      <c r="VF13" s="27">
        <v>27.325593220339002</v>
      </c>
      <c r="VG13" s="27">
        <v>26.244237288135601</v>
      </c>
      <c r="VH13" s="27">
        <v>171.99713559322001</v>
      </c>
      <c r="VI13" s="27">
        <v>-2.0243220338982999</v>
      </c>
      <c r="VJ13" s="27">
        <v>-1.5992711864406799</v>
      </c>
      <c r="VK13" s="27">
        <v>132.27068965517199</v>
      </c>
      <c r="VL13" s="27">
        <v>190</v>
      </c>
      <c r="VM13" s="30">
        <f t="shared" si="100"/>
        <v>73.655932203389995</v>
      </c>
      <c r="VN13" s="30">
        <f t="shared" si="101"/>
        <v>57.729310344828008</v>
      </c>
      <c r="VO13" s="27">
        <v>0.58184250000000004</v>
      </c>
      <c r="VP13" s="27">
        <v>0.23386499999999999</v>
      </c>
      <c r="VQ13" s="27">
        <v>4.6482500000000003E-2</v>
      </c>
      <c r="VR13" s="27">
        <v>6.7909999999999998E-2</v>
      </c>
      <c r="VS13" s="27">
        <v>7.2497500000000006E-2</v>
      </c>
      <c r="VT13" s="27">
        <v>9.017E-2</v>
      </c>
      <c r="VU13" s="27">
        <v>0.79083461131499999</v>
      </c>
      <c r="VV13" s="27">
        <v>0.85140154534750001</v>
      </c>
      <c r="VW13" s="27">
        <v>0.54993221183249996</v>
      </c>
      <c r="VX13" s="27">
        <v>0.66742753066750005</v>
      </c>
      <c r="VY13" s="27">
        <v>0.42676827683250002</v>
      </c>
      <c r="VZ13" s="27">
        <v>0.77836317621999995</v>
      </c>
      <c r="WA13" s="27">
        <v>0.73123907105249997</v>
      </c>
      <c r="WB13" s="27">
        <v>-3.0039540662499999E-2</v>
      </c>
      <c r="WC13" s="27">
        <v>7.6063549331075002</v>
      </c>
      <c r="WD13" s="27">
        <v>0.50146984660750005</v>
      </c>
      <c r="WE13" s="27">
        <v>0.53959877811000001</v>
      </c>
      <c r="WF13" s="27">
        <v>0.65044350231000003</v>
      </c>
      <c r="WG13" s="27">
        <v>0.67719816638249997</v>
      </c>
      <c r="WH13" s="27">
        <f t="shared" si="102"/>
        <v>1.8570437474150472</v>
      </c>
      <c r="WI13" s="27">
        <f t="shared" si="103"/>
        <v>1.4879417612725292</v>
      </c>
      <c r="WJ13" s="27">
        <v>126.89</v>
      </c>
      <c r="WK13" s="27">
        <v>35.894500000000001</v>
      </c>
      <c r="WL13" s="27">
        <v>29.552499999999998</v>
      </c>
      <c r="WM13" s="27">
        <v>29.42625</v>
      </c>
      <c r="WN13" s="27">
        <v>-149.41849999999999</v>
      </c>
      <c r="WO13" s="27">
        <v>-2.3807</v>
      </c>
      <c r="WP13" s="27">
        <v>-1.7168000000000001</v>
      </c>
      <c r="WQ13" s="27">
        <v>135.245</v>
      </c>
      <c r="WR13" s="27">
        <v>196.5</v>
      </c>
      <c r="WS13" s="30">
        <f t="shared" si="104"/>
        <v>69.61</v>
      </c>
      <c r="WT13" s="30">
        <f t="shared" si="105"/>
        <v>61.254999999999995</v>
      </c>
      <c r="WU13" s="28">
        <v>4.8</v>
      </c>
      <c r="WV13" s="24">
        <v>1.08</v>
      </c>
      <c r="WW13" s="28">
        <v>80.400000000000006</v>
      </c>
      <c r="WX13" s="28">
        <v>27.5</v>
      </c>
      <c r="WY13" s="28">
        <v>6.6</v>
      </c>
      <c r="WZ13" s="28">
        <v>9.6</v>
      </c>
    </row>
    <row r="14" spans="1:624" x14ac:dyDescent="0.25">
      <c r="A14" s="27">
        <v>19</v>
      </c>
      <c r="B14" s="27">
        <v>3</v>
      </c>
      <c r="C14" s="27">
        <v>203</v>
      </c>
      <c r="D14" s="27">
        <v>2</v>
      </c>
      <c r="E14" s="27" t="s">
        <v>44</v>
      </c>
      <c r="F14" s="27">
        <v>1</v>
      </c>
      <c r="G14" s="27">
        <f t="shared" si="0"/>
        <v>0</v>
      </c>
      <c r="H14" s="28">
        <f t="shared" si="1"/>
        <v>0</v>
      </c>
      <c r="I14" s="29">
        <v>0</v>
      </c>
      <c r="J14" s="27">
        <f t="shared" si="2"/>
        <v>0</v>
      </c>
      <c r="K14" s="27">
        <f t="shared" si="3"/>
        <v>0</v>
      </c>
      <c r="L14" s="27">
        <f t="shared" si="4"/>
        <v>0</v>
      </c>
      <c r="M14" s="30">
        <v>408734.16196100001</v>
      </c>
      <c r="N14" s="30">
        <v>3660515.7946580001</v>
      </c>
      <c r="O14" s="31">
        <v>33.079413000000002</v>
      </c>
      <c r="P14" s="31">
        <v>-111.977842</v>
      </c>
      <c r="Q14" s="27">
        <v>49.12</v>
      </c>
      <c r="R14" s="27">
        <v>22</v>
      </c>
      <c r="S14" s="27">
        <v>28.88</v>
      </c>
      <c r="T14" s="27">
        <v>55.120000000000005</v>
      </c>
      <c r="U14" s="27">
        <v>22</v>
      </c>
      <c r="V14" s="27">
        <v>22.880000000000003</v>
      </c>
      <c r="W14" s="27">
        <v>49.446280991735499</v>
      </c>
      <c r="X14" s="27">
        <f t="shared" si="5"/>
        <v>-49.446280991735499</v>
      </c>
      <c r="Y14" s="29">
        <v>-9999</v>
      </c>
      <c r="Z14" s="29">
        <v>-9999</v>
      </c>
      <c r="AA14" s="29">
        <v>-9999</v>
      </c>
      <c r="AB14" s="27">
        <v>8.4</v>
      </c>
      <c r="AC14" s="27">
        <v>7.2</v>
      </c>
      <c r="AD14" s="27">
        <v>0.76</v>
      </c>
      <c r="AE14" s="27" t="s">
        <v>98</v>
      </c>
      <c r="AF14" s="27">
        <v>2</v>
      </c>
      <c r="AG14" s="27">
        <v>0.9</v>
      </c>
      <c r="AH14" s="27">
        <v>0.6</v>
      </c>
      <c r="AI14" s="27">
        <v>1</v>
      </c>
      <c r="AJ14" s="27">
        <v>235</v>
      </c>
      <c r="AK14" s="27">
        <v>32</v>
      </c>
      <c r="AL14" s="27">
        <v>0.86</v>
      </c>
      <c r="AM14" s="27">
        <v>4.3</v>
      </c>
      <c r="AN14" s="27">
        <v>9.9</v>
      </c>
      <c r="AO14" s="27">
        <v>2.96</v>
      </c>
      <c r="AP14" s="27">
        <v>2933</v>
      </c>
      <c r="AQ14" s="27">
        <v>257</v>
      </c>
      <c r="AR14" s="27">
        <v>200</v>
      </c>
      <c r="AS14" s="27">
        <v>18.3</v>
      </c>
      <c r="AT14" s="27">
        <v>0</v>
      </c>
      <c r="AU14" s="27">
        <v>3</v>
      </c>
      <c r="AV14" s="27">
        <v>80</v>
      </c>
      <c r="AW14" s="27">
        <v>12</v>
      </c>
      <c r="AX14" s="27">
        <v>5</v>
      </c>
      <c r="AY14" s="27">
        <v>0.9</v>
      </c>
      <c r="AZ14" s="27">
        <v>42</v>
      </c>
      <c r="BA14" s="27">
        <v>85.043478260869563</v>
      </c>
      <c r="BB14" s="27">
        <v>59</v>
      </c>
      <c r="BC14" s="27">
        <v>1.52</v>
      </c>
      <c r="BD14" s="27">
        <v>0.44499999999999995</v>
      </c>
      <c r="BE14" s="27">
        <v>0.05</v>
      </c>
      <c r="BF14" s="32">
        <v>2.3418638338966682</v>
      </c>
      <c r="BG14" s="32">
        <v>0.30193236714975846</v>
      </c>
      <c r="BH14" s="32">
        <v>0.21914533320051796</v>
      </c>
      <c r="BI14" s="32">
        <v>0.3489009619697952</v>
      </c>
      <c r="BJ14" s="32">
        <v>0.35383235323432666</v>
      </c>
      <c r="BK14" s="32">
        <v>0.36376320510265092</v>
      </c>
      <c r="BL14" s="24">
        <f t="shared" si="6"/>
        <v>10.575184804185707</v>
      </c>
      <c r="BM14" s="24">
        <f t="shared" si="7"/>
        <v>11.451766136987779</v>
      </c>
      <c r="BN14" s="24">
        <f t="shared" si="8"/>
        <v>12.84736998486696</v>
      </c>
      <c r="BO14" s="28">
        <f t="shared" si="9"/>
        <v>15.717752218214869</v>
      </c>
      <c r="BP14" s="24">
        <f t="shared" si="10"/>
        <v>1.3956038478791808</v>
      </c>
      <c r="BQ14" s="24">
        <f t="shared" si="11"/>
        <v>1.4153294129373066</v>
      </c>
      <c r="BR14" s="24">
        <f t="shared" si="12"/>
        <v>1.4550528204106037</v>
      </c>
      <c r="BS14" s="24">
        <f t="shared" si="13"/>
        <v>4.2659860812270907</v>
      </c>
      <c r="BT14" s="32">
        <v>1.950124688279302</v>
      </c>
      <c r="BU14" s="32">
        <v>1.4428578536245582</v>
      </c>
      <c r="BV14" s="32">
        <v>1.5536017584174244</v>
      </c>
      <c r="BW14" s="32">
        <v>1.3119169950616052</v>
      </c>
      <c r="BX14" s="32">
        <v>2.8983345761869255</v>
      </c>
      <c r="BY14" s="32">
        <v>2.697734499205088</v>
      </c>
      <c r="BZ14" s="24">
        <f t="shared" si="14"/>
        <v>13.571930167615442</v>
      </c>
      <c r="CA14" s="24">
        <f t="shared" si="15"/>
        <v>19.786337201285139</v>
      </c>
      <c r="CB14" s="24">
        <f t="shared" si="16"/>
        <v>25.034005181531562</v>
      </c>
      <c r="CC14" s="24">
        <f t="shared" si="17"/>
        <v>5.2476679802464208</v>
      </c>
      <c r="CD14" s="24">
        <f t="shared" si="18"/>
        <v>11.593338304747702</v>
      </c>
      <c r="CE14" s="24">
        <f t="shared" si="19"/>
        <v>10.790937996820352</v>
      </c>
      <c r="CF14" s="24">
        <f t="shared" si="20"/>
        <v>27.631944281814476</v>
      </c>
      <c r="CG14" s="27">
        <v>3.7370553804592528</v>
      </c>
      <c r="CH14" s="27">
        <v>0.42415169660678648</v>
      </c>
      <c r="CI14" s="27">
        <v>0.28507126781695424</v>
      </c>
      <c r="CJ14" s="27">
        <v>22.367101303911735</v>
      </c>
      <c r="CK14" s="27">
        <v>19.3</v>
      </c>
      <c r="CL14" s="27">
        <f t="shared" si="21"/>
        <v>3.195300186273105</v>
      </c>
      <c r="CM14" s="27">
        <v>0.82871549098896724</v>
      </c>
      <c r="CN14" s="27">
        <f t="shared" si="22"/>
        <v>0.20717887274724181</v>
      </c>
      <c r="CO14" s="27">
        <v>0.44669745031118246</v>
      </c>
      <c r="CP14" s="27">
        <v>1.4617411624322578</v>
      </c>
      <c r="CQ14" s="28">
        <f t="shared" si="23"/>
        <v>16.644828308264156</v>
      </c>
      <c r="CR14" s="28">
        <f t="shared" si="24"/>
        <v>17.785113379531971</v>
      </c>
      <c r="CS14" s="28">
        <f t="shared" si="25"/>
        <v>30.566314124624391</v>
      </c>
      <c r="CT14" s="28">
        <f t="shared" si="26"/>
        <v>33.18181941685809</v>
      </c>
      <c r="CU14" s="27">
        <f t="shared" si="27"/>
        <v>12.78120074509242</v>
      </c>
      <c r="CV14" s="27">
        <f t="shared" si="28"/>
        <v>0.82871549098896724</v>
      </c>
      <c r="CW14" s="27">
        <f t="shared" si="29"/>
        <v>1.7867898012447299</v>
      </c>
      <c r="CX14" s="27">
        <f t="shared" si="30"/>
        <v>15.396706037326117</v>
      </c>
      <c r="CY14" s="27">
        <v>2.7191088512265393</v>
      </c>
      <c r="CZ14" s="27">
        <v>47.286750968963304</v>
      </c>
      <c r="DA14" s="27">
        <v>3.0293478104241793</v>
      </c>
      <c r="DB14" s="27">
        <v>13.169691007423014</v>
      </c>
      <c r="DC14" s="27">
        <v>0.67708041150848153</v>
      </c>
      <c r="DD14" s="27">
        <v>7.0416362796882073</v>
      </c>
      <c r="DE14" s="24">
        <v>0</v>
      </c>
      <c r="DF14" s="24">
        <v>0</v>
      </c>
      <c r="DG14" s="24">
        <v>0</v>
      </c>
      <c r="DH14" s="24">
        <v>17</v>
      </c>
      <c r="DI14" s="24">
        <v>24</v>
      </c>
      <c r="DJ14" s="24">
        <v>27.666666666666668</v>
      </c>
      <c r="DK14" s="24">
        <v>41.666666666666664</v>
      </c>
      <c r="DL14" s="24">
        <v>35.666666666666664</v>
      </c>
      <c r="DM14" s="24">
        <v>51.666666666666664</v>
      </c>
      <c r="DN14" s="24">
        <v>45.666666666666664</v>
      </c>
      <c r="DO14" s="24">
        <v>58</v>
      </c>
      <c r="DP14" s="24">
        <v>63</v>
      </c>
      <c r="DQ14" s="24">
        <v>72.666666666666671</v>
      </c>
      <c r="DR14" s="28">
        <f t="shared" si="31"/>
        <v>50.444444444444436</v>
      </c>
      <c r="DS14" s="28">
        <f t="shared" si="31"/>
        <v>48.111111111111107</v>
      </c>
      <c r="DT14" s="24">
        <v>70</v>
      </c>
      <c r="DU14" s="24">
        <v>77.333333333333329</v>
      </c>
      <c r="DV14" s="24">
        <v>74</v>
      </c>
      <c r="DW14" s="24">
        <v>85.333333333333329</v>
      </c>
      <c r="DX14" s="24">
        <v>68.666666666666671</v>
      </c>
      <c r="DY14" s="24">
        <v>87.666666666666671</v>
      </c>
      <c r="DZ14" s="28">
        <v>74</v>
      </c>
      <c r="EA14" s="28">
        <v>81</v>
      </c>
      <c r="EB14" s="24">
        <v>178</v>
      </c>
      <c r="EC14" s="24">
        <v>189</v>
      </c>
      <c r="ED14" s="24">
        <v>199</v>
      </c>
      <c r="EE14" s="24">
        <v>199</v>
      </c>
      <c r="EF14" s="24">
        <v>201</v>
      </c>
      <c r="EG14" s="24">
        <v>203</v>
      </c>
      <c r="EH14" s="23">
        <v>48.7</v>
      </c>
      <c r="EI14" s="23">
        <v>39.5</v>
      </c>
      <c r="EJ14" s="23">
        <v>35.700000000000003</v>
      </c>
      <c r="EK14" s="23">
        <v>43.1</v>
      </c>
      <c r="EL14" s="23">
        <v>35.6</v>
      </c>
      <c r="EM14" s="23">
        <v>31.8</v>
      </c>
      <c r="EN14" s="23">
        <v>32.9</v>
      </c>
      <c r="EO14" s="23">
        <v>41.3</v>
      </c>
      <c r="EP14" s="23">
        <v>37.9</v>
      </c>
      <c r="EQ14" s="27">
        <v>5.04</v>
      </c>
      <c r="ER14" s="27">
        <v>3.92</v>
      </c>
      <c r="ES14" s="27">
        <v>4.21</v>
      </c>
      <c r="ET14" s="27">
        <v>3.98</v>
      </c>
      <c r="EU14" s="27">
        <v>3.19</v>
      </c>
      <c r="EV14" s="27">
        <v>3.16</v>
      </c>
      <c r="EW14" s="23">
        <v>3.22</v>
      </c>
      <c r="EX14" s="23">
        <v>3.61</v>
      </c>
      <c r="EY14" s="27">
        <v>3.14</v>
      </c>
      <c r="EZ14" s="23">
        <v>30163.94422310757</v>
      </c>
      <c r="FA14" s="23">
        <v>15627.191235059761</v>
      </c>
      <c r="FB14" s="27">
        <v>5223.1127679403535</v>
      </c>
      <c r="FC14" s="27">
        <v>4199.2307689999998</v>
      </c>
      <c r="FD14" s="27">
        <v>421.592039800995</v>
      </c>
      <c r="FE14" s="27">
        <v>160.77138289368503</v>
      </c>
      <c r="FF14" s="27">
        <v>279.97453040432981</v>
      </c>
      <c r="FG14" s="27">
        <v>390.6107566089334</v>
      </c>
      <c r="FH14" s="27">
        <v>77.036310107948978</v>
      </c>
      <c r="FI14" s="27">
        <v>172.70999999999998</v>
      </c>
      <c r="FJ14" s="27">
        <v>11</v>
      </c>
      <c r="FK14" s="27">
        <v>165.64</v>
      </c>
      <c r="FL14" s="27">
        <v>264.57</v>
      </c>
      <c r="FM14" s="27">
        <v>106</v>
      </c>
      <c r="FN14" s="27">
        <v>106.01</v>
      </c>
      <c r="FO14" s="27">
        <v>296.96000000000004</v>
      </c>
      <c r="FP14" s="24">
        <v>167.26000000000002</v>
      </c>
      <c r="FQ14" s="27">
        <v>124.17999999999999</v>
      </c>
      <c r="FR14" s="24">
        <v>175.18</v>
      </c>
      <c r="FS14" s="27">
        <v>128.28</v>
      </c>
      <c r="FT14" s="24">
        <f t="shared" si="32"/>
        <v>1217.4509803921569</v>
      </c>
      <c r="FU14" s="24">
        <f t="shared" si="33"/>
        <v>1087.0098039215686</v>
      </c>
      <c r="FV14" s="24">
        <f t="shared" si="34"/>
        <v>1693.2352941176468</v>
      </c>
      <c r="FW14" s="24">
        <f t="shared" si="35"/>
        <v>2593.8235294117649</v>
      </c>
      <c r="FX14" s="24">
        <f t="shared" si="36"/>
        <v>1039.313725490196</v>
      </c>
      <c r="FY14" s="24">
        <f t="shared" si="37"/>
        <v>2911.3725490196084</v>
      </c>
      <c r="FZ14" s="24">
        <f t="shared" si="38"/>
        <v>8237.7450980392168</v>
      </c>
      <c r="GA14" s="24">
        <f t="shared" si="39"/>
        <v>1639.8039215686276</v>
      </c>
      <c r="GB14" s="24">
        <v>61.47</v>
      </c>
      <c r="GC14" s="24">
        <v>62.22</v>
      </c>
      <c r="GD14" s="24">
        <f t="shared" si="40"/>
        <v>43.570000000000022</v>
      </c>
      <c r="GE14" s="27">
        <v>2.29</v>
      </c>
      <c r="GF14" s="27">
        <f t="shared" si="41"/>
        <v>38.775088235294113</v>
      </c>
      <c r="GG14" s="27">
        <v>0.61599999999999999</v>
      </c>
      <c r="GH14" s="27">
        <f t="shared" si="42"/>
        <v>15.97795294117647</v>
      </c>
      <c r="GI14" s="27">
        <v>0.90600000000000003</v>
      </c>
      <c r="GJ14" s="27">
        <f t="shared" si="43"/>
        <v>9.4161823529411759</v>
      </c>
      <c r="GK14" s="27">
        <v>3.41</v>
      </c>
      <c r="GL14" s="27">
        <v>2.85</v>
      </c>
      <c r="GM14" s="27">
        <f t="shared" si="44"/>
        <v>1.1964912280701754</v>
      </c>
      <c r="GN14" s="29">
        <v>-9999</v>
      </c>
      <c r="GO14" s="27">
        <f t="shared" si="45"/>
        <v>55.917313725490196</v>
      </c>
      <c r="GP14" s="24">
        <f t="shared" si="46"/>
        <v>120.08653725490194</v>
      </c>
      <c r="GQ14" s="24">
        <f t="shared" si="47"/>
        <v>107.22012254901958</v>
      </c>
      <c r="GR14" s="29">
        <v>-9999</v>
      </c>
      <c r="GS14" s="27">
        <v>18.600000000000001</v>
      </c>
      <c r="GT14" s="24">
        <v>5.88</v>
      </c>
      <c r="GU14" s="24">
        <f t="shared" si="48"/>
        <v>5.37</v>
      </c>
      <c r="GV14" s="27">
        <f t="shared" si="49"/>
        <v>4154.9222808860977</v>
      </c>
      <c r="GW14" s="27">
        <v>1.9600000000000002</v>
      </c>
      <c r="GX14" s="27">
        <f t="shared" si="50"/>
        <v>0.36499068901303539</v>
      </c>
      <c r="GY14" s="27">
        <f t="shared" si="51"/>
        <v>1516.5079460962295</v>
      </c>
      <c r="GZ14" s="29">
        <v>-9999</v>
      </c>
      <c r="HA14" s="27">
        <v>3896.1620000000007</v>
      </c>
      <c r="HB14" s="27">
        <v>3910.928571428572</v>
      </c>
      <c r="HC14" s="27">
        <f t="shared" si="52"/>
        <v>1427.4525139664806</v>
      </c>
      <c r="HD14" s="27">
        <f t="shared" si="53"/>
        <v>1477.4133519553072</v>
      </c>
      <c r="HE14" s="27">
        <f t="shared" si="54"/>
        <v>1441.5799400000003</v>
      </c>
      <c r="HF14" s="30">
        <v>2.83</v>
      </c>
      <c r="HG14" s="30">
        <f t="shared" si="55"/>
        <v>2.77</v>
      </c>
      <c r="HH14" s="30">
        <v>2403</v>
      </c>
      <c r="HI14" s="30">
        <f t="shared" si="56"/>
        <v>0.47108843537414968</v>
      </c>
      <c r="HJ14" s="27">
        <f t="shared" si="57"/>
        <v>2189.6517793124126</v>
      </c>
      <c r="HK14" s="27">
        <f t="shared" si="58"/>
        <v>1859.2696910557343</v>
      </c>
      <c r="HL14" s="27">
        <v>3.38</v>
      </c>
      <c r="HM14" s="30">
        <f t="shared" si="59"/>
        <v>74.010230140759532</v>
      </c>
      <c r="HN14" s="30">
        <f t="shared" si="60"/>
        <v>82.891457757650684</v>
      </c>
      <c r="HO14" s="30">
        <f t="shared" si="61"/>
        <v>0.69026436811730996</v>
      </c>
      <c r="HP14" s="27">
        <v>3.13</v>
      </c>
      <c r="HQ14" s="27">
        <v>0.57330526315789498</v>
      </c>
      <c r="HR14" s="27">
        <v>0.49619999999999997</v>
      </c>
      <c r="HS14" s="27">
        <v>0.46156315789473701</v>
      </c>
      <c r="HT14" s="27">
        <v>0.390507894736842</v>
      </c>
      <c r="HU14" s="27">
        <v>0.27410789473684199</v>
      </c>
      <c r="HV14" s="27">
        <v>0.30272894736842099</v>
      </c>
      <c r="HW14" s="27">
        <v>0.18951488955263199</v>
      </c>
      <c r="HX14" s="27">
        <v>0.10776116557894699</v>
      </c>
      <c r="HY14" s="27">
        <v>0.119236144552632</v>
      </c>
      <c r="HZ14" s="27">
        <v>3.6134257184210497E-2</v>
      </c>
      <c r="IA14" s="27">
        <v>7.1915624131578995E-2</v>
      </c>
      <c r="IB14" s="27">
        <v>0.35292279628947398</v>
      </c>
      <c r="IC14" s="27">
        <v>0.30860840205263201</v>
      </c>
      <c r="ID14" s="27">
        <v>0.17515249652631601</v>
      </c>
      <c r="IE14" s="27">
        <v>0.468098202763158</v>
      </c>
      <c r="IF14" s="27">
        <v>0.66945191794736802</v>
      </c>
      <c r="IG14" s="27">
        <v>0.37786815557894698</v>
      </c>
      <c r="IH14" s="27">
        <v>0.691207510421053</v>
      </c>
      <c r="II14" s="27">
        <v>0.41919842168421001</v>
      </c>
      <c r="IJ14" s="27">
        <f t="shared" si="62"/>
        <v>2.2261054550980295</v>
      </c>
      <c r="IK14" s="27">
        <f t="shared" si="63"/>
        <v>0.15539150172892979</v>
      </c>
      <c r="IL14" s="27">
        <v>103.805263157895</v>
      </c>
      <c r="IM14" s="27">
        <v>27.397894736842101</v>
      </c>
      <c r="IN14" s="27">
        <v>32.354210526315804</v>
      </c>
      <c r="IO14" s="27">
        <v>33.0831578947368</v>
      </c>
      <c r="IP14" s="27">
        <v>95.968421052631598</v>
      </c>
      <c r="IQ14" s="27">
        <v>-1.11731578947368</v>
      </c>
      <c r="IR14" s="27">
        <v>-1.19342105263158</v>
      </c>
      <c r="IS14" s="30">
        <v>104</v>
      </c>
      <c r="IT14" s="30">
        <v>118.5</v>
      </c>
      <c r="IU14" s="30">
        <f t="shared" si="64"/>
        <v>0.19473684210500153</v>
      </c>
      <c r="IV14" s="27">
        <v>0.61384285714285702</v>
      </c>
      <c r="IW14" s="27">
        <v>0.50851999999999997</v>
      </c>
      <c r="IX14" s="27">
        <v>0.47191714285714298</v>
      </c>
      <c r="IY14" s="27">
        <v>0.40336</v>
      </c>
      <c r="IZ14" s="27">
        <v>0.28399142857142901</v>
      </c>
      <c r="JA14" s="27">
        <v>0.31430000000000002</v>
      </c>
      <c r="JB14" s="27">
        <v>0.20679729195999999</v>
      </c>
      <c r="JC14" s="27">
        <v>0.130548491037143</v>
      </c>
      <c r="JD14" s="27">
        <v>0.11530046432</v>
      </c>
      <c r="JE14" s="27">
        <v>3.7270272945714299E-2</v>
      </c>
      <c r="JF14" s="27">
        <v>9.3748432591428593E-2</v>
      </c>
      <c r="JG14" s="27">
        <v>0.367170026034286</v>
      </c>
      <c r="JH14" s="27">
        <v>0.32251644603142898</v>
      </c>
      <c r="JI14" s="27">
        <v>0.173577204322857</v>
      </c>
      <c r="JJ14" s="27">
        <v>0.52202463712571401</v>
      </c>
      <c r="JK14" s="27">
        <v>0.72260622635428595</v>
      </c>
      <c r="JL14" s="27">
        <v>0.45294005197999998</v>
      </c>
      <c r="JM14" s="27">
        <v>0.74611751717999997</v>
      </c>
      <c r="JN14" s="27">
        <v>0.49958940814000002</v>
      </c>
      <c r="JO14" s="27">
        <f t="shared" si="65"/>
        <v>2.8774490672078774</v>
      </c>
      <c r="JP14" s="27">
        <f t="shared" si="66"/>
        <v>0.20711644997808754</v>
      </c>
      <c r="JQ14" s="27">
        <v>31.049411764705901</v>
      </c>
      <c r="JR14" s="27">
        <v>42.095882352941203</v>
      </c>
      <c r="JS14" s="27">
        <v>43.122941176470597</v>
      </c>
      <c r="JT14" s="27">
        <v>-152.201294117647</v>
      </c>
      <c r="JU14" s="27">
        <v>-1.40688235294118</v>
      </c>
      <c r="JV14" s="27">
        <v>-2.4282352941176502</v>
      </c>
      <c r="JW14" s="30">
        <v>105.5</v>
      </c>
      <c r="JX14" s="30">
        <v>119</v>
      </c>
      <c r="JY14" s="27">
        <v>0.46030588235294101</v>
      </c>
      <c r="JZ14" s="27">
        <v>0.38899705882352897</v>
      </c>
      <c r="KA14" s="27">
        <v>0.323932352941176</v>
      </c>
      <c r="KB14" s="27">
        <v>0.26654411764705899</v>
      </c>
      <c r="KC14" s="27">
        <v>0.198917647058824</v>
      </c>
      <c r="KD14" s="27">
        <v>0.210885294117647</v>
      </c>
      <c r="KE14" s="27">
        <v>0.26644565060588199</v>
      </c>
      <c r="KF14" s="27">
        <v>0.17382117049117601</v>
      </c>
      <c r="KG14" s="27">
        <v>0.18679709333823499</v>
      </c>
      <c r="KH14" s="27">
        <v>9.1317924414705903E-2</v>
      </c>
      <c r="KI14" s="27">
        <v>8.3851544108823506E-2</v>
      </c>
      <c r="KJ14" s="27">
        <v>0.39640978716764702</v>
      </c>
      <c r="KK14" s="27">
        <v>0.37146973999411798</v>
      </c>
      <c r="KL14" s="27">
        <v>0.14536557683823501</v>
      </c>
      <c r="KM14" s="27">
        <v>0.72765948735882402</v>
      </c>
      <c r="KN14" s="27">
        <v>0.48283574439705901</v>
      </c>
      <c r="KO14" s="27">
        <v>0.31324549489117698</v>
      </c>
      <c r="KP14" s="27">
        <v>0.521960081088235</v>
      </c>
      <c r="KQ14" s="27">
        <v>0.36568948274705898</v>
      </c>
      <c r="KR14" s="27">
        <f t="shared" si="67"/>
        <v>1.0959678148449543</v>
      </c>
      <c r="KS14" s="27">
        <f t="shared" si="68"/>
        <v>0.18331455704337785</v>
      </c>
      <c r="KT14" s="27">
        <v>102.60588235294099</v>
      </c>
      <c r="KU14" s="27">
        <v>39.0729411764706</v>
      </c>
      <c r="KV14" s="27">
        <v>54.387058823529401</v>
      </c>
      <c r="KW14" s="27">
        <v>55.417058823529402</v>
      </c>
      <c r="KX14" s="27">
        <v>99.322823529411806</v>
      </c>
      <c r="KY14" s="27">
        <v>-1.3181764705882399</v>
      </c>
      <c r="KZ14" s="27">
        <v>-2.50517647058824</v>
      </c>
      <c r="LA14" s="30">
        <v>109.5</v>
      </c>
      <c r="LB14" s="30">
        <v>122</v>
      </c>
      <c r="LC14" s="30">
        <f t="shared" si="69"/>
        <v>6.8941176470590051</v>
      </c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30"/>
      <c r="MG14" s="30"/>
      <c r="MH14" s="30"/>
      <c r="MI14" s="27">
        <v>0.525434210526316</v>
      </c>
      <c r="MJ14" s="27">
        <v>0.31300789473684199</v>
      </c>
      <c r="MK14" s="27">
        <v>0.21754999999999999</v>
      </c>
      <c r="ML14" s="27">
        <v>0.18676315789473699</v>
      </c>
      <c r="MM14" s="27">
        <v>0.14096052631578901</v>
      </c>
      <c r="MN14" s="27">
        <v>0.174313157894737</v>
      </c>
      <c r="MO14" s="27">
        <v>0.47373955487105301</v>
      </c>
      <c r="MP14" s="27">
        <v>0.41321325519473701</v>
      </c>
      <c r="MQ14" s="27">
        <v>0.25202878688684199</v>
      </c>
      <c r="MR14" s="27">
        <v>0.17994939239999999</v>
      </c>
      <c r="MS14" s="27">
        <v>0.252455339986842</v>
      </c>
      <c r="MT14" s="27">
        <v>0.57547369697894701</v>
      </c>
      <c r="MU14" s="27">
        <v>0.50027829526578904</v>
      </c>
      <c r="MV14" s="27">
        <v>0.13974902651578899</v>
      </c>
      <c r="MW14" s="27">
        <v>1.82005391514211</v>
      </c>
      <c r="MX14" s="27">
        <v>0.61393914640000002</v>
      </c>
      <c r="MY14" s="27">
        <v>0.53403053823157898</v>
      </c>
      <c r="MZ14" s="27">
        <v>0.69148576486578905</v>
      </c>
      <c r="NA14" s="27">
        <v>0.627804103865789</v>
      </c>
      <c r="NB14" s="27">
        <f t="shared" si="73"/>
        <v>2.2253404642443684</v>
      </c>
      <c r="NC14" s="27">
        <f t="shared" si="74"/>
        <v>0.67866120746912517</v>
      </c>
      <c r="ND14" s="27">
        <v>106.64</v>
      </c>
      <c r="NE14" s="27">
        <v>40.765999999999998</v>
      </c>
      <c r="NF14" s="27">
        <v>40.86</v>
      </c>
      <c r="NG14" s="27">
        <v>-80.374200000000002</v>
      </c>
      <c r="NH14" s="27">
        <v>-2.7542</v>
      </c>
      <c r="NI14" s="27">
        <v>-0.37878947368421101</v>
      </c>
      <c r="NJ14" s="28">
        <v>131</v>
      </c>
      <c r="NK14" s="28">
        <v>148.5</v>
      </c>
      <c r="NL14" s="30">
        <f t="shared" si="75"/>
        <v>24.36</v>
      </c>
      <c r="NM14" s="27">
        <v>0.58602727272727295</v>
      </c>
      <c r="NN14" s="27">
        <v>0.33744090909090901</v>
      </c>
      <c r="NO14" s="27">
        <v>0.159781818181818</v>
      </c>
      <c r="NP14" s="27">
        <v>0.14573181818181799</v>
      </c>
      <c r="NQ14" s="27">
        <v>0.13011818181818199</v>
      </c>
      <c r="NR14" s="27">
        <v>0.154468181818182</v>
      </c>
      <c r="NS14" s="27">
        <v>0.600364399831818</v>
      </c>
      <c r="NT14" s="27">
        <v>0.57023756924090896</v>
      </c>
      <c r="NU14" s="27">
        <v>0.39623524988636399</v>
      </c>
      <c r="NV14" s="27">
        <v>0.35692783811363599</v>
      </c>
      <c r="NW14" s="27">
        <v>0.26831473680000001</v>
      </c>
      <c r="NX14" s="27">
        <v>0.635295465740909</v>
      </c>
      <c r="NY14" s="27">
        <v>0.58153056062272701</v>
      </c>
      <c r="NZ14" s="27">
        <v>5.6809246413636397E-2</v>
      </c>
      <c r="OA14" s="27">
        <v>3.0220033251590901</v>
      </c>
      <c r="OB14" s="27">
        <v>0.47077865401818197</v>
      </c>
      <c r="OC14" s="27">
        <v>0.44664665415909099</v>
      </c>
      <c r="OD14" s="27">
        <v>0.58247568125454496</v>
      </c>
      <c r="OE14" s="27">
        <v>0.56345704505454497</v>
      </c>
      <c r="OF14" s="27">
        <f t="shared" si="76"/>
        <v>1.3992324421133435</v>
      </c>
      <c r="OG14" s="27">
        <f t="shared" si="77"/>
        <v>0.7366811697670983</v>
      </c>
      <c r="OH14" s="27">
        <v>111.690909090909</v>
      </c>
      <c r="OI14" s="27">
        <v>36.101818181818203</v>
      </c>
      <c r="OJ14" s="27">
        <v>31.1345454545454</v>
      </c>
      <c r="OK14" s="27">
        <v>30.1004545454545</v>
      </c>
      <c r="OL14" s="28">
        <v>147</v>
      </c>
      <c r="OM14" s="28">
        <v>162</v>
      </c>
      <c r="ON14" s="30">
        <f t="shared" si="78"/>
        <v>35.309090909090997</v>
      </c>
      <c r="OO14" s="27">
        <v>0.61295365853658501</v>
      </c>
      <c r="OP14" s="27">
        <v>0.322780487804878</v>
      </c>
      <c r="OQ14" s="27">
        <v>0.119529268292683</v>
      </c>
      <c r="OR14" s="27">
        <v>0.13052682926829301</v>
      </c>
      <c r="OS14" s="27">
        <v>0.122221951219512</v>
      </c>
      <c r="OT14" s="27">
        <v>0.14728048780487801</v>
      </c>
      <c r="OU14" s="27">
        <v>0.647959678282927</v>
      </c>
      <c r="OV14" s="27">
        <v>0.67273503482195096</v>
      </c>
      <c r="OW14" s="27">
        <v>0.423335043131707</v>
      </c>
      <c r="OX14" s="27">
        <v>0.45888953608048799</v>
      </c>
      <c r="OY14" s="27">
        <v>0.30984252603170698</v>
      </c>
      <c r="OZ14" s="27">
        <v>0.66689865350487798</v>
      </c>
      <c r="PA14" s="27">
        <v>0.61175258590000003</v>
      </c>
      <c r="PB14" s="27">
        <v>3.3382960397561001E-2</v>
      </c>
      <c r="PC14" s="27">
        <v>3.6993786790756098</v>
      </c>
      <c r="PD14" s="27">
        <v>0.46098236894878097</v>
      </c>
      <c r="PE14" s="27">
        <v>0.47828726165121899</v>
      </c>
      <c r="PF14" s="27">
        <v>0.58832736268048802</v>
      </c>
      <c r="PG14" s="27">
        <v>0.60154451686341504</v>
      </c>
      <c r="PH14" s="27">
        <f t="shared" si="79"/>
        <v>1.4276577106308419</v>
      </c>
      <c r="PI14" s="27">
        <f t="shared" si="80"/>
        <v>0.89897990025691321</v>
      </c>
      <c r="PJ14" s="27">
        <v>110.4</v>
      </c>
      <c r="PK14" s="27">
        <v>38.582307692307701</v>
      </c>
      <c r="PL14" s="27">
        <v>34.293846153846197</v>
      </c>
      <c r="PM14" s="27">
        <v>33.230769230769198</v>
      </c>
      <c r="PN14" s="27">
        <v>-27.3191219512195</v>
      </c>
      <c r="PO14" s="27">
        <v>-0.87817073170731696</v>
      </c>
      <c r="PP14" s="27">
        <v>-0.86136585365853602</v>
      </c>
      <c r="PQ14" s="27">
        <v>105.369230769231</v>
      </c>
      <c r="PR14" s="30">
        <v>159</v>
      </c>
      <c r="PS14" s="30">
        <v>171</v>
      </c>
      <c r="PT14" s="30">
        <f t="shared" si="81"/>
        <v>48.599999999999994</v>
      </c>
      <c r="PU14" s="30">
        <f t="shared" si="82"/>
        <v>53.630769230769005</v>
      </c>
      <c r="PV14" s="27">
        <v>0.61385416666666603</v>
      </c>
      <c r="PW14" s="27">
        <v>0.30057499999999998</v>
      </c>
      <c r="PX14" s="27">
        <v>8.3104166666666701E-2</v>
      </c>
      <c r="PY14" s="27">
        <v>0.10580625</v>
      </c>
      <c r="PZ14" s="27">
        <v>9.5339583333333297E-2</v>
      </c>
      <c r="QA14" s="27">
        <v>0.13120416666666701</v>
      </c>
      <c r="QB14" s="27">
        <v>0.70523330251458305</v>
      </c>
      <c r="QC14" s="27">
        <v>0.76064028776666703</v>
      </c>
      <c r="QD14" s="27">
        <v>0.47834639488125003</v>
      </c>
      <c r="QE14" s="27">
        <v>0.56566755835833304</v>
      </c>
      <c r="QF14" s="27">
        <v>0.34251643310208302</v>
      </c>
      <c r="QG14" s="27">
        <v>0.73052291997083296</v>
      </c>
      <c r="QH14" s="27">
        <v>0.64708388253333304</v>
      </c>
      <c r="QI14" s="27">
        <v>5.2766410347916702E-2</v>
      </c>
      <c r="QJ14" s="27">
        <v>4.8018421847312496</v>
      </c>
      <c r="QK14" s="27">
        <v>0.45063568035625001</v>
      </c>
      <c r="QL14" s="27">
        <v>0.48575154188750003</v>
      </c>
      <c r="QM14" s="27">
        <v>0.59061886655208296</v>
      </c>
      <c r="QN14" s="27">
        <v>0.61678973682291705</v>
      </c>
      <c r="QO14" s="27">
        <f t="shared" si="83"/>
        <v>1.4405571628379259</v>
      </c>
      <c r="QP14" s="27">
        <f t="shared" si="84"/>
        <v>1.0422662119825867</v>
      </c>
      <c r="QQ14" s="27">
        <v>113.683333333333</v>
      </c>
      <c r="QR14" s="27">
        <v>31.904444444444501</v>
      </c>
      <c r="QS14" s="27">
        <v>30.303333333333299</v>
      </c>
      <c r="QT14" s="27">
        <v>30.619444444444401</v>
      </c>
      <c r="QU14" s="27">
        <f t="shared" si="85"/>
        <v>-1.2850000000000996</v>
      </c>
      <c r="QV14" s="27">
        <v>-28.057479166666699</v>
      </c>
      <c r="QW14" s="27">
        <v>-1.00141666666667</v>
      </c>
      <c r="QX14" s="27">
        <v>-0.94635416666666705</v>
      </c>
      <c r="QY14" s="27">
        <v>112.055555555556</v>
      </c>
      <c r="QZ14" s="30">
        <v>164.5</v>
      </c>
      <c r="RA14" s="30">
        <v>180</v>
      </c>
      <c r="RB14" s="30">
        <f t="shared" si="86"/>
        <v>50.816666666667004</v>
      </c>
      <c r="RC14" s="30">
        <f t="shared" si="87"/>
        <v>52.444444444444002</v>
      </c>
      <c r="RD14" s="27">
        <v>0.69476666666666698</v>
      </c>
      <c r="RE14" s="27">
        <v>0.34981794871794902</v>
      </c>
      <c r="RF14" s="27">
        <v>9.3458974358974406E-2</v>
      </c>
      <c r="RG14" s="27">
        <v>0.118697435897436</v>
      </c>
      <c r="RH14" s="27">
        <v>0.11302820512820499</v>
      </c>
      <c r="RI14" s="27">
        <v>0.14944358974359001</v>
      </c>
      <c r="RJ14" s="27">
        <v>0.70729122683076895</v>
      </c>
      <c r="RK14" s="27">
        <v>0.76164224327435903</v>
      </c>
      <c r="RL14" s="27">
        <v>0.49199433894871802</v>
      </c>
      <c r="RM14" s="27">
        <v>0.57654682567179505</v>
      </c>
      <c r="RN14" s="27">
        <v>0.33037045371794899</v>
      </c>
      <c r="RO14" s="27">
        <v>0.71992919453333304</v>
      </c>
      <c r="RP14" s="27">
        <v>0.64539112644102603</v>
      </c>
      <c r="RQ14" s="27">
        <v>2.57312832102564E-2</v>
      </c>
      <c r="RR14" s="27">
        <v>4.8522942941461498</v>
      </c>
      <c r="RS14" s="27">
        <v>0.43419415147692297</v>
      </c>
      <c r="RT14" s="27">
        <v>0.46723918558974398</v>
      </c>
      <c r="RU14" s="27">
        <v>0.574569973915384</v>
      </c>
      <c r="RV14" s="27">
        <v>0.59942400986410305</v>
      </c>
      <c r="RW14" s="27">
        <f t="shared" si="88"/>
        <v>1.3455691138227635</v>
      </c>
      <c r="RX14" s="27">
        <f t="shared" si="89"/>
        <v>0.98608067199788807</v>
      </c>
      <c r="RY14" s="27">
        <v>104.684615384615</v>
      </c>
      <c r="RZ14" s="27">
        <v>35.006153846153801</v>
      </c>
      <c r="SA14" s="27">
        <v>29.945384615384601</v>
      </c>
      <c r="SB14" s="27">
        <v>29.977307692307701</v>
      </c>
      <c r="SC14" s="27">
        <v>119.62307692307699</v>
      </c>
      <c r="SD14" s="27">
        <v>168.5</v>
      </c>
      <c r="SE14" s="27">
        <v>183</v>
      </c>
      <c r="SF14" s="30">
        <f t="shared" si="90"/>
        <v>63.815384615385</v>
      </c>
      <c r="SG14" s="30">
        <f t="shared" si="91"/>
        <v>48.876923076923006</v>
      </c>
      <c r="SH14" s="27">
        <v>0.55150975609756103</v>
      </c>
      <c r="SI14" s="27">
        <v>0.26537073170731701</v>
      </c>
      <c r="SJ14" s="27">
        <v>7.5719512195122005E-2</v>
      </c>
      <c r="SK14" s="27">
        <v>9.2248780487804896E-2</v>
      </c>
      <c r="SL14" s="27">
        <v>8.7170731707317095E-2</v>
      </c>
      <c r="SM14" s="27">
        <v>0.118641463414634</v>
      </c>
      <c r="SN14" s="27">
        <v>0.71234724854390197</v>
      </c>
      <c r="SO14" s="27">
        <v>0.75712541761951202</v>
      </c>
      <c r="SP14" s="27">
        <v>0.48296004215365801</v>
      </c>
      <c r="SQ14" s="27">
        <v>0.55441580459024398</v>
      </c>
      <c r="SR14" s="27">
        <v>0.34991156487317099</v>
      </c>
      <c r="SS14" s="27">
        <v>0.726262806014634</v>
      </c>
      <c r="ST14" s="27">
        <v>0.64497753632195098</v>
      </c>
      <c r="SU14" s="27">
        <v>2.94845895414634E-2</v>
      </c>
      <c r="SV14" s="27">
        <v>4.97500477602195</v>
      </c>
      <c r="SW14" s="27">
        <v>0.46239561022439002</v>
      </c>
      <c r="SX14" s="27">
        <v>0.491198458290244</v>
      </c>
      <c r="SY14" s="27">
        <v>0.601532474548781</v>
      </c>
      <c r="SZ14" s="27">
        <v>0.62287212742439002</v>
      </c>
      <c r="TA14" s="27">
        <f t="shared" si="92"/>
        <v>1.5087644842265022</v>
      </c>
      <c r="TB14" s="27">
        <f t="shared" si="93"/>
        <v>1.0782614290178496</v>
      </c>
      <c r="TC14" s="27">
        <v>0.58833636363636399</v>
      </c>
      <c r="TD14" s="27">
        <v>0.27550227272727301</v>
      </c>
      <c r="TE14" s="27">
        <v>8.0324999999999994E-2</v>
      </c>
      <c r="TF14" s="27">
        <v>9.6363636363636401E-2</v>
      </c>
      <c r="TG14" s="27">
        <v>9.3536363636363598E-2</v>
      </c>
      <c r="TH14" s="27">
        <v>0.119831818181818</v>
      </c>
      <c r="TI14" s="27">
        <v>0.71760222761363701</v>
      </c>
      <c r="TJ14" s="27">
        <v>0.75841424284772696</v>
      </c>
      <c r="TK14" s="27">
        <v>0.48067427090681802</v>
      </c>
      <c r="TL14" s="27">
        <v>0.54668304638863696</v>
      </c>
      <c r="TM14" s="27">
        <v>0.36205731520909101</v>
      </c>
      <c r="TN14" s="27">
        <v>0.72519359149999996</v>
      </c>
      <c r="TO14" s="27">
        <v>0.66087369597954604</v>
      </c>
      <c r="TP14" s="27">
        <v>1.6308282190909101E-2</v>
      </c>
      <c r="TQ14" s="27">
        <v>5.1121182195022703</v>
      </c>
      <c r="TR14" s="27">
        <v>0.47772289017045499</v>
      </c>
      <c r="TS14" s="27">
        <v>0.50453547367727303</v>
      </c>
      <c r="TT14" s="27">
        <v>0.61633098283863696</v>
      </c>
      <c r="TU14" s="27">
        <v>0.63605659891590904</v>
      </c>
      <c r="TV14" s="27">
        <f t="shared" si="94"/>
        <v>1.6028202799319944</v>
      </c>
      <c r="TW14" s="27">
        <f t="shared" si="95"/>
        <v>1.1355045742899321</v>
      </c>
      <c r="TX14" s="27">
        <v>120.838636363636</v>
      </c>
      <c r="TY14" s="27">
        <v>31.958863636363699</v>
      </c>
      <c r="TZ14" s="27">
        <v>26.988181818181801</v>
      </c>
      <c r="UA14" s="27">
        <v>26.667727272727301</v>
      </c>
      <c r="UB14" s="27">
        <v>-135.277840909091</v>
      </c>
      <c r="UC14" s="27">
        <v>-2.73</v>
      </c>
      <c r="UD14" s="27">
        <v>-1.86565909090909</v>
      </c>
      <c r="UE14" s="27">
        <v>123.731818181818</v>
      </c>
      <c r="UF14" s="27">
        <v>185</v>
      </c>
      <c r="UG14" s="30">
        <f t="shared" si="96"/>
        <v>64.161363636364001</v>
      </c>
      <c r="UH14" s="30">
        <f t="shared" si="97"/>
        <v>61.268181818182001</v>
      </c>
      <c r="UI14" s="27">
        <v>0.51780571428571398</v>
      </c>
      <c r="UJ14" s="27">
        <v>0.23813999999999999</v>
      </c>
      <c r="UK14" s="27">
        <v>6.3714285714285696E-2</v>
      </c>
      <c r="UL14" s="27">
        <v>8.1825714285714293E-2</v>
      </c>
      <c r="UM14" s="27">
        <v>7.2345714285714305E-2</v>
      </c>
      <c r="UN14" s="27">
        <v>0.102225714285714</v>
      </c>
      <c r="UO14" s="27">
        <v>0.72615992305428601</v>
      </c>
      <c r="UP14" s="27">
        <v>0.77999981936285701</v>
      </c>
      <c r="UQ14" s="27">
        <v>0.48765746507428598</v>
      </c>
      <c r="UR14" s="27">
        <v>0.576623785948572</v>
      </c>
      <c r="US14" s="27">
        <v>0.36982883498571401</v>
      </c>
      <c r="UT14" s="27">
        <v>0.75473538998285705</v>
      </c>
      <c r="UU14" s="27">
        <v>0.66970137977714295</v>
      </c>
      <c r="UV14" s="27">
        <v>6.3334660685714306E-2</v>
      </c>
      <c r="UW14" s="27">
        <v>5.3441127636914301</v>
      </c>
      <c r="UX14" s="27">
        <v>0.47442751706571401</v>
      </c>
      <c r="UY14" s="27">
        <v>0.50927221403142897</v>
      </c>
      <c r="UZ14" s="27">
        <v>0.61607603484857099</v>
      </c>
      <c r="VA14" s="27">
        <v>0.64158044478571397</v>
      </c>
      <c r="VB14" s="27">
        <f t="shared" si="98"/>
        <v>1.6033514062474385</v>
      </c>
      <c r="VC14" s="27">
        <f t="shared" si="99"/>
        <v>1.1743752174591164</v>
      </c>
      <c r="VD14" s="27">
        <v>126.82</v>
      </c>
      <c r="VE14" s="27">
        <v>34.243714285714297</v>
      </c>
      <c r="VF14" s="27">
        <v>26.232285714285702</v>
      </c>
      <c r="VG14" s="27">
        <v>25.265714285714299</v>
      </c>
      <c r="VH14" s="27">
        <v>175.29145714285701</v>
      </c>
      <c r="VI14" s="27">
        <v>-2.7698857142857101</v>
      </c>
      <c r="VJ14" s="27">
        <v>-1.6592</v>
      </c>
      <c r="VK14" s="27">
        <v>139.24705882352899</v>
      </c>
      <c r="VL14" s="27">
        <v>190</v>
      </c>
      <c r="VM14" s="30">
        <f t="shared" si="100"/>
        <v>63.180000000000007</v>
      </c>
      <c r="VN14" s="30">
        <f t="shared" si="101"/>
        <v>50.752941176471012</v>
      </c>
      <c r="VO14" s="27">
        <v>0.46969189189189198</v>
      </c>
      <c r="VP14" s="27">
        <v>0.21377567567567601</v>
      </c>
      <c r="VQ14" s="27">
        <v>5.5829729729729702E-2</v>
      </c>
      <c r="VR14" s="27">
        <v>7.3164864864864801E-2</v>
      </c>
      <c r="VS14" s="27">
        <v>7.0067567567567601E-2</v>
      </c>
      <c r="VT14" s="27">
        <v>8.67567567567568E-2</v>
      </c>
      <c r="VU14" s="27">
        <v>0.72326806291081103</v>
      </c>
      <c r="VV14" s="27">
        <v>0.78012084046756802</v>
      </c>
      <c r="VW14" s="27">
        <v>0.48438239059729699</v>
      </c>
      <c r="VX14" s="27">
        <v>0.58097151870540598</v>
      </c>
      <c r="VY14" s="27">
        <v>0.37207798170540501</v>
      </c>
      <c r="VZ14" s="27">
        <v>0.73453548027837801</v>
      </c>
      <c r="WA14" s="27">
        <v>0.68231055738378399</v>
      </c>
      <c r="WB14" s="27">
        <v>2.3607356781081099E-2</v>
      </c>
      <c r="WC14" s="27">
        <v>5.4493780593081098</v>
      </c>
      <c r="WD14" s="27">
        <v>0.47978150371081102</v>
      </c>
      <c r="WE14" s="27">
        <v>0.51686997005675706</v>
      </c>
      <c r="WF14" s="27">
        <v>0.62076615812162095</v>
      </c>
      <c r="WG14" s="27">
        <v>0.64789929700000004</v>
      </c>
      <c r="WH14" s="27">
        <f t="shared" si="102"/>
        <v>1.6202772073921918</v>
      </c>
      <c r="WI14" s="27">
        <f t="shared" si="103"/>
        <v>1.1971250489904768</v>
      </c>
      <c r="WJ14" s="27">
        <v>128.79189189189199</v>
      </c>
      <c r="WK14" s="27">
        <v>35.8878378378379</v>
      </c>
      <c r="WL14" s="27">
        <v>28.518378378378401</v>
      </c>
      <c r="WM14" s="27">
        <v>28.761891891891899</v>
      </c>
      <c r="WN14" s="27">
        <v>-147.77629729729699</v>
      </c>
      <c r="WO14" s="27">
        <v>-2.7865405405405399</v>
      </c>
      <c r="WP14" s="27">
        <v>-1.6105945945945901</v>
      </c>
      <c r="WQ14" s="27">
        <v>146.42972972973001</v>
      </c>
      <c r="WR14" s="27">
        <v>196.5</v>
      </c>
      <c r="WS14" s="30">
        <f t="shared" si="104"/>
        <v>67.708108108108007</v>
      </c>
      <c r="WT14" s="30">
        <f t="shared" si="105"/>
        <v>50.070270270269987</v>
      </c>
      <c r="WU14" s="28">
        <v>4.9400000000000004</v>
      </c>
      <c r="WV14" s="24">
        <v>1.04</v>
      </c>
      <c r="WW14" s="28">
        <v>79.599999999999994</v>
      </c>
      <c r="WX14" s="28">
        <v>26.5</v>
      </c>
      <c r="WY14" s="28">
        <v>6.6</v>
      </c>
      <c r="WZ14" s="28">
        <v>10.199999999999999</v>
      </c>
    </row>
    <row r="15" spans="1:624" x14ac:dyDescent="0.25">
      <c r="A15" s="27">
        <v>20</v>
      </c>
      <c r="B15" s="27">
        <v>3</v>
      </c>
      <c r="C15" s="27">
        <v>203</v>
      </c>
      <c r="D15" s="27">
        <v>2</v>
      </c>
      <c r="E15" s="27" t="s">
        <v>44</v>
      </c>
      <c r="F15" s="27">
        <v>1</v>
      </c>
      <c r="G15" s="27">
        <f t="shared" si="0"/>
        <v>0</v>
      </c>
      <c r="H15" s="28">
        <f t="shared" si="1"/>
        <v>0</v>
      </c>
      <c r="I15" s="29">
        <v>0</v>
      </c>
      <c r="J15" s="27">
        <f t="shared" si="2"/>
        <v>0</v>
      </c>
      <c r="K15" s="27">
        <f t="shared" si="3"/>
        <v>0</v>
      </c>
      <c r="L15" s="27">
        <f t="shared" si="4"/>
        <v>0</v>
      </c>
      <c r="M15" s="30">
        <v>408733.81442800001</v>
      </c>
      <c r="N15" s="30">
        <v>3660497.5099439998</v>
      </c>
      <c r="O15" s="31">
        <v>33.079248</v>
      </c>
      <c r="P15" s="31">
        <v>-111.977844</v>
      </c>
      <c r="Q15" s="27">
        <v>49.12</v>
      </c>
      <c r="R15" s="27">
        <v>20</v>
      </c>
      <c r="S15" s="27">
        <v>30.880000000000003</v>
      </c>
      <c r="T15" s="27">
        <v>52.400000000000006</v>
      </c>
      <c r="U15" s="27">
        <v>24.72</v>
      </c>
      <c r="V15" s="27">
        <v>22.880000000000003</v>
      </c>
      <c r="W15" s="27">
        <v>46.183823529411796</v>
      </c>
      <c r="X15" s="27">
        <f t="shared" si="5"/>
        <v>-46.183823529411796</v>
      </c>
      <c r="Y15" s="29">
        <v>-9999</v>
      </c>
      <c r="Z15" s="29">
        <v>-9999</v>
      </c>
      <c r="AA15" s="29">
        <v>-9999</v>
      </c>
      <c r="AB15" s="27">
        <v>8.5</v>
      </c>
      <c r="AC15" s="27">
        <v>7.2</v>
      </c>
      <c r="AD15" s="27">
        <v>0.94</v>
      </c>
      <c r="AE15" s="27" t="s">
        <v>98</v>
      </c>
      <c r="AF15" s="27">
        <v>2</v>
      </c>
      <c r="AG15" s="27">
        <v>0.8</v>
      </c>
      <c r="AH15" s="27">
        <v>0.8</v>
      </c>
      <c r="AI15" s="27">
        <v>2</v>
      </c>
      <c r="AJ15" s="27">
        <v>367</v>
      </c>
      <c r="AK15" s="27">
        <v>37</v>
      </c>
      <c r="AL15" s="27">
        <v>0.65</v>
      </c>
      <c r="AM15" s="27">
        <v>5</v>
      </c>
      <c r="AN15" s="27">
        <v>12.3</v>
      </c>
      <c r="AO15" s="27">
        <v>2.76</v>
      </c>
      <c r="AP15" s="27">
        <v>3648</v>
      </c>
      <c r="AQ15" s="27">
        <v>351</v>
      </c>
      <c r="AR15" s="27">
        <v>316</v>
      </c>
      <c r="AS15" s="27">
        <v>23.5</v>
      </c>
      <c r="AT15" s="27">
        <v>0</v>
      </c>
      <c r="AU15" s="27">
        <v>4</v>
      </c>
      <c r="AV15" s="27">
        <v>78</v>
      </c>
      <c r="AW15" s="27">
        <v>12</v>
      </c>
      <c r="AX15" s="27">
        <v>6</v>
      </c>
      <c r="AY15" s="27">
        <v>0.8</v>
      </c>
      <c r="AZ15" s="27">
        <v>29</v>
      </c>
      <c r="BA15" s="27">
        <v>103.00528084493517</v>
      </c>
      <c r="BB15" s="27">
        <v>70</v>
      </c>
      <c r="BC15" s="27">
        <v>2.15</v>
      </c>
      <c r="BD15" s="27">
        <v>0.81500000000000006</v>
      </c>
      <c r="BE15" s="27">
        <v>0.96</v>
      </c>
      <c r="BF15" s="32">
        <v>2.9763685312593484</v>
      </c>
      <c r="BG15" s="32">
        <v>2.3222133439872152</v>
      </c>
      <c r="BH15" s="32">
        <v>1.425762045231072</v>
      </c>
      <c r="BI15" s="32">
        <v>0.30478664934545818</v>
      </c>
      <c r="BJ15" s="32">
        <v>0.3541677058911557</v>
      </c>
      <c r="BK15" s="32">
        <v>0.40427230984228391</v>
      </c>
      <c r="BL15" s="24">
        <f t="shared" si="6"/>
        <v>21.194327500986255</v>
      </c>
      <c r="BM15" s="24">
        <f t="shared" si="7"/>
        <v>26.897375681910543</v>
      </c>
      <c r="BN15" s="24">
        <f t="shared" si="8"/>
        <v>28.116522279292376</v>
      </c>
      <c r="BO15" s="28">
        <f t="shared" si="9"/>
        <v>31.150282342226134</v>
      </c>
      <c r="BP15" s="24">
        <f t="shared" si="10"/>
        <v>1.2191465973818327</v>
      </c>
      <c r="BQ15" s="24">
        <f t="shared" si="11"/>
        <v>1.4166708235646228</v>
      </c>
      <c r="BR15" s="24">
        <f t="shared" si="12"/>
        <v>1.6170892393691356</v>
      </c>
      <c r="BS15" s="24">
        <f t="shared" si="13"/>
        <v>4.2529066603155918</v>
      </c>
      <c r="BT15" s="32">
        <v>2.0329861976182171</v>
      </c>
      <c r="BU15" s="32">
        <v>1.8925396983920901</v>
      </c>
      <c r="BV15" s="32">
        <v>1.3462305544475472</v>
      </c>
      <c r="BW15" s="32">
        <v>1.2837034099920699</v>
      </c>
      <c r="BX15" s="32">
        <v>1.9789180588703261</v>
      </c>
      <c r="BY15" s="32">
        <v>1.8078306032760685</v>
      </c>
      <c r="BZ15" s="24">
        <f t="shared" si="14"/>
        <v>15.702103584041229</v>
      </c>
      <c r="CA15" s="24">
        <f t="shared" si="15"/>
        <v>21.087025801831416</v>
      </c>
      <c r="CB15" s="24">
        <f t="shared" si="16"/>
        <v>26.221839441799695</v>
      </c>
      <c r="CC15" s="24">
        <f t="shared" si="17"/>
        <v>5.1348136399682796</v>
      </c>
      <c r="CD15" s="24">
        <f t="shared" si="18"/>
        <v>7.9156722354813045</v>
      </c>
      <c r="CE15" s="24">
        <f t="shared" si="19"/>
        <v>7.2313224131042739</v>
      </c>
      <c r="CF15" s="24">
        <f t="shared" si="20"/>
        <v>20.281808288553858</v>
      </c>
      <c r="CG15" s="27">
        <v>4.8914950132812107</v>
      </c>
      <c r="CH15" s="27">
        <v>2.1066293929712461</v>
      </c>
      <c r="CI15" s="27">
        <v>0.65096402305704637</v>
      </c>
      <c r="CJ15" s="29">
        <v>-9999</v>
      </c>
      <c r="CK15" s="27">
        <v>23.2</v>
      </c>
      <c r="CL15" s="27">
        <f t="shared" si="21"/>
        <v>-1428.4285714285713</v>
      </c>
      <c r="CM15" s="29">
        <v>-9999</v>
      </c>
      <c r="CN15" s="27">
        <f t="shared" si="22"/>
        <v>-2499.75</v>
      </c>
      <c r="CO15" s="27">
        <v>4.8240805342370168</v>
      </c>
      <c r="CP15" s="27">
        <v>2.0607212524383534</v>
      </c>
      <c r="CQ15" s="28">
        <f t="shared" si="23"/>
        <v>27.992497625009825</v>
      </c>
      <c r="CR15" s="28">
        <f t="shared" si="24"/>
        <v>30.59635371723801</v>
      </c>
      <c r="CS15" s="28">
        <f t="shared" si="25"/>
        <v>-5683.117931997047</v>
      </c>
      <c r="CT15" s="28">
        <f t="shared" si="26"/>
        <v>-15662.821609860099</v>
      </c>
      <c r="CU15" s="27">
        <f t="shared" si="27"/>
        <v>-5713.7142857142853</v>
      </c>
      <c r="CV15" s="27">
        <f t="shared" si="28"/>
        <v>-9999</v>
      </c>
      <c r="CW15" s="27">
        <f t="shared" si="29"/>
        <v>19.296322136948067</v>
      </c>
      <c r="CX15" s="27">
        <f t="shared" si="30"/>
        <v>-15693.417963577338</v>
      </c>
      <c r="CY15" s="29">
        <v>-9999</v>
      </c>
      <c r="CZ15" s="29">
        <v>-9999</v>
      </c>
      <c r="DA15" s="29">
        <v>-9999</v>
      </c>
      <c r="DB15" s="29">
        <v>-9999</v>
      </c>
      <c r="DC15" s="29">
        <v>-9999</v>
      </c>
      <c r="DD15" s="29">
        <v>-9999</v>
      </c>
      <c r="DE15" s="24">
        <v>0</v>
      </c>
      <c r="DF15" s="24">
        <v>0</v>
      </c>
      <c r="DG15" s="24">
        <v>0</v>
      </c>
      <c r="DH15" s="24">
        <v>12.666666666666666</v>
      </c>
      <c r="DI15" s="24">
        <v>23</v>
      </c>
      <c r="DJ15" s="24">
        <v>26.333333333333332</v>
      </c>
      <c r="DK15" s="24">
        <v>37</v>
      </c>
      <c r="DL15" s="24">
        <v>37.333333333333336</v>
      </c>
      <c r="DM15" s="24">
        <v>51.666666666666664</v>
      </c>
      <c r="DN15" s="24">
        <v>50.333333333333336</v>
      </c>
      <c r="DO15" s="24">
        <v>62.333333333333336</v>
      </c>
      <c r="DP15" s="24">
        <v>60.666666666666664</v>
      </c>
      <c r="DQ15" s="24">
        <v>67.333333333333329</v>
      </c>
      <c r="DR15" s="28">
        <f t="shared" si="31"/>
        <v>50.333333333333336</v>
      </c>
      <c r="DS15" s="28">
        <f t="shared" si="31"/>
        <v>49.44444444444445</v>
      </c>
      <c r="DT15" s="24">
        <v>66</v>
      </c>
      <c r="DU15" s="24">
        <v>73.333333333333329</v>
      </c>
      <c r="DV15" s="24">
        <v>77.333333333333329</v>
      </c>
      <c r="DW15" s="24">
        <v>84.333333333333329</v>
      </c>
      <c r="DX15" s="24">
        <v>91</v>
      </c>
      <c r="DY15" s="24">
        <v>81.666666666666671</v>
      </c>
      <c r="DZ15" s="28">
        <v>77.333333333333329</v>
      </c>
      <c r="EA15" s="28">
        <v>84.6666666666667</v>
      </c>
      <c r="EB15" s="24">
        <v>178</v>
      </c>
      <c r="EC15" s="24">
        <v>189</v>
      </c>
      <c r="ED15" s="24">
        <v>199</v>
      </c>
      <c r="EE15" s="24">
        <v>199</v>
      </c>
      <c r="EF15" s="24">
        <v>201</v>
      </c>
      <c r="EG15" s="24">
        <v>203</v>
      </c>
      <c r="EH15" s="33">
        <v>-9999</v>
      </c>
      <c r="EI15" s="33">
        <v>-9999</v>
      </c>
      <c r="EJ15" s="33">
        <v>-9999</v>
      </c>
      <c r="EK15" s="33">
        <v>-9999</v>
      </c>
      <c r="EL15" s="33">
        <v>-9999</v>
      </c>
      <c r="EM15" s="33">
        <v>-9999</v>
      </c>
      <c r="EN15" s="33">
        <v>-9999</v>
      </c>
      <c r="EO15" s="33">
        <v>-9999</v>
      </c>
      <c r="EP15" s="33">
        <v>-9999</v>
      </c>
      <c r="EQ15" s="29">
        <v>-9999</v>
      </c>
      <c r="ER15" s="29">
        <v>-9999</v>
      </c>
      <c r="ES15" s="29">
        <v>-9999</v>
      </c>
      <c r="ET15" s="29">
        <v>-9999</v>
      </c>
      <c r="EU15" s="29">
        <v>-9999</v>
      </c>
      <c r="EV15" s="29">
        <v>-9999</v>
      </c>
      <c r="EW15" s="33">
        <v>-9999</v>
      </c>
      <c r="EX15" s="33">
        <v>-9999</v>
      </c>
      <c r="EY15" s="29">
        <v>-9999</v>
      </c>
      <c r="EZ15" s="29">
        <v>-9999</v>
      </c>
      <c r="FA15" s="29">
        <v>-9999</v>
      </c>
      <c r="FB15" s="29">
        <v>-9999</v>
      </c>
      <c r="FC15" s="29">
        <v>-9999</v>
      </c>
      <c r="FD15" s="29">
        <v>-9999</v>
      </c>
      <c r="FE15" s="29">
        <v>-9999</v>
      </c>
      <c r="FF15" s="29">
        <v>-9999</v>
      </c>
      <c r="FG15" s="29">
        <v>-9999</v>
      </c>
      <c r="FH15" s="29">
        <v>-9999</v>
      </c>
      <c r="FI15" s="27">
        <v>234.61</v>
      </c>
      <c r="FJ15" s="27">
        <v>11</v>
      </c>
      <c r="FK15" s="27">
        <v>243.90999999999997</v>
      </c>
      <c r="FL15" s="27">
        <v>210.35000000000002</v>
      </c>
      <c r="FM15" s="27">
        <v>164</v>
      </c>
      <c r="FN15" s="27">
        <v>159.82</v>
      </c>
      <c r="FO15" s="27">
        <v>399.82</v>
      </c>
      <c r="FP15" s="24">
        <v>221.76000000000002</v>
      </c>
      <c r="FQ15" s="27">
        <v>144.28</v>
      </c>
      <c r="FR15" s="24">
        <v>232.71</v>
      </c>
      <c r="FS15" s="27">
        <v>150.13999999999999</v>
      </c>
      <c r="FT15" s="24">
        <f t="shared" si="32"/>
        <v>1414.5098039215686</v>
      </c>
      <c r="FU15" s="24">
        <f t="shared" si="33"/>
        <v>1262.9551820728291</v>
      </c>
      <c r="FV15" s="24">
        <f t="shared" si="34"/>
        <v>2300.0980392156862</v>
      </c>
      <c r="FW15" s="24">
        <f t="shared" si="35"/>
        <v>2062.2549019607845</v>
      </c>
      <c r="FX15" s="24">
        <f t="shared" si="36"/>
        <v>1566.8627450980391</v>
      </c>
      <c r="FY15" s="24">
        <f t="shared" si="37"/>
        <v>3919.8039215686276</v>
      </c>
      <c r="FZ15" s="24">
        <f t="shared" si="38"/>
        <v>9849.0196078431363</v>
      </c>
      <c r="GA15" s="24">
        <f t="shared" si="39"/>
        <v>2174.1176470588234</v>
      </c>
      <c r="GB15" s="24">
        <v>60.92</v>
      </c>
      <c r="GC15" s="24">
        <v>64.13</v>
      </c>
      <c r="GD15" s="24">
        <f t="shared" si="40"/>
        <v>96.710000000000036</v>
      </c>
      <c r="GE15" s="27">
        <v>2.58</v>
      </c>
      <c r="GF15" s="27">
        <f t="shared" si="41"/>
        <v>59.342529411764701</v>
      </c>
      <c r="GG15" s="27">
        <v>0.63200000000000001</v>
      </c>
      <c r="GH15" s="27">
        <f t="shared" si="42"/>
        <v>13.033450980392159</v>
      </c>
      <c r="GI15" s="27">
        <v>0.97399999999999998</v>
      </c>
      <c r="GJ15" s="27">
        <f t="shared" si="43"/>
        <v>15.261243137254901</v>
      </c>
      <c r="GK15" s="27">
        <v>3.33</v>
      </c>
      <c r="GL15" s="27">
        <v>3.1019999999999999</v>
      </c>
      <c r="GM15" s="27">
        <f t="shared" si="44"/>
        <v>1.0735009671179885</v>
      </c>
      <c r="GN15" s="29">
        <v>-9999</v>
      </c>
      <c r="GO15" s="27">
        <f t="shared" si="45"/>
        <v>72.398117647058825</v>
      </c>
      <c r="GP15" s="24">
        <f t="shared" si="46"/>
        <v>160.03534117647058</v>
      </c>
      <c r="GQ15" s="24">
        <f t="shared" si="47"/>
        <v>142.88869747899159</v>
      </c>
      <c r="GR15" s="29">
        <v>-9999</v>
      </c>
      <c r="GS15" s="27">
        <v>18.600000000000001</v>
      </c>
      <c r="GT15" s="24">
        <v>7.12</v>
      </c>
      <c r="GU15" s="24">
        <f t="shared" si="48"/>
        <v>6.61</v>
      </c>
      <c r="GV15" s="27">
        <f t="shared" si="49"/>
        <v>5114.3456753551409</v>
      </c>
      <c r="GW15" s="27">
        <v>2.4000000000000004</v>
      </c>
      <c r="GX15" s="27">
        <f t="shared" si="50"/>
        <v>0.36308623298033288</v>
      </c>
      <c r="GY15" s="27">
        <f t="shared" si="51"/>
        <v>1856.9485054239544</v>
      </c>
      <c r="GZ15" s="29">
        <v>-9999</v>
      </c>
      <c r="HA15" s="29">
        <v>-9999</v>
      </c>
      <c r="HB15" s="27">
        <v>4125.2899999999991</v>
      </c>
      <c r="HC15" s="27">
        <f t="shared" si="52"/>
        <v>1497.8360060514372</v>
      </c>
      <c r="HD15" s="27">
        <f t="shared" si="53"/>
        <v>1550.2602662632373</v>
      </c>
      <c r="HE15" s="29">
        <v>-9999</v>
      </c>
      <c r="HF15" s="30">
        <v>3.49</v>
      </c>
      <c r="HG15" s="30">
        <f t="shared" si="55"/>
        <v>3.43</v>
      </c>
      <c r="HH15" s="30">
        <v>2224</v>
      </c>
      <c r="HI15" s="30">
        <f t="shared" si="56"/>
        <v>0.4817415730337079</v>
      </c>
      <c r="HJ15" s="27">
        <f t="shared" si="57"/>
        <v>2700.3126183040004</v>
      </c>
      <c r="HK15" s="27">
        <f t="shared" si="58"/>
        <v>1720.7722816928645</v>
      </c>
      <c r="HL15" s="27">
        <v>3.5</v>
      </c>
      <c r="HM15" s="30">
        <f t="shared" si="59"/>
        <v>94.510941640640027</v>
      </c>
      <c r="HN15" s="30">
        <f t="shared" si="60"/>
        <v>105.85225463751684</v>
      </c>
      <c r="HO15" s="30">
        <f t="shared" si="61"/>
        <v>0.66143049316084379</v>
      </c>
      <c r="HP15" s="27">
        <v>3.11</v>
      </c>
      <c r="HQ15" s="27">
        <v>0.55115675675675702</v>
      </c>
      <c r="HR15" s="27">
        <v>0.47563783783783797</v>
      </c>
      <c r="HS15" s="27">
        <v>0.44786216216216201</v>
      </c>
      <c r="HT15" s="27">
        <v>0.37792162162162202</v>
      </c>
      <c r="HU15" s="27">
        <v>0.26384864864864899</v>
      </c>
      <c r="HV15" s="27">
        <v>0.2923</v>
      </c>
      <c r="HW15" s="27">
        <v>0.186403298162162</v>
      </c>
      <c r="HX15" s="27">
        <v>0.102877171027027</v>
      </c>
      <c r="HY15" s="27">
        <v>0.114346688459459</v>
      </c>
      <c r="HZ15" s="27">
        <v>2.9610783486486499E-2</v>
      </c>
      <c r="IA15" s="27">
        <v>7.3627382864864893E-2</v>
      </c>
      <c r="IB15" s="27">
        <v>0.35184787013513502</v>
      </c>
      <c r="IC15" s="27">
        <v>0.306370107378378</v>
      </c>
      <c r="ID15" s="27">
        <v>0.17750385508108099</v>
      </c>
      <c r="IE15" s="27">
        <v>0.45844371816216201</v>
      </c>
      <c r="IF15" s="27">
        <v>0.74747103356756806</v>
      </c>
      <c r="IG15" s="27">
        <v>0.39422428994594599</v>
      </c>
      <c r="IH15" s="27">
        <v>0.76246779837837797</v>
      </c>
      <c r="II15" s="27">
        <v>0.435449867324324</v>
      </c>
      <c r="IJ15" s="27">
        <f t="shared" si="62"/>
        <v>2.718886834679358</v>
      </c>
      <c r="IK15" s="27">
        <f t="shared" si="63"/>
        <v>0.15877399338583764</v>
      </c>
      <c r="IL15" s="27">
        <v>105.04210526315801</v>
      </c>
      <c r="IM15" s="27">
        <v>27.3957894736842</v>
      </c>
      <c r="IN15" s="27">
        <v>32.247894736842099</v>
      </c>
      <c r="IO15" s="27">
        <v>32.743157894736797</v>
      </c>
      <c r="IP15" s="27">
        <v>97.978947368421103</v>
      </c>
      <c r="IQ15" s="27">
        <v>-0.96457894736842098</v>
      </c>
      <c r="IR15" s="27">
        <v>-1.29956756756757</v>
      </c>
      <c r="IS15" s="30">
        <v>104</v>
      </c>
      <c r="IT15" s="30">
        <v>118.5</v>
      </c>
      <c r="IU15" s="30">
        <f t="shared" si="64"/>
        <v>-1.0421052631580068</v>
      </c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30"/>
      <c r="MG15" s="30"/>
      <c r="MH15" s="30"/>
      <c r="MI15" s="27">
        <v>0.53018055555555599</v>
      </c>
      <c r="MJ15" s="27">
        <v>0.30969722222222201</v>
      </c>
      <c r="MK15" s="27">
        <v>0.215330555555556</v>
      </c>
      <c r="ML15" s="27">
        <v>0.184555555555556</v>
      </c>
      <c r="MM15" s="27">
        <v>0.141544444444444</v>
      </c>
      <c r="MN15" s="27">
        <v>0.173608333333333</v>
      </c>
      <c r="MO15" s="27">
        <v>0.48201997347222197</v>
      </c>
      <c r="MP15" s="27">
        <v>0.42098315950277798</v>
      </c>
      <c r="MQ15" s="27">
        <v>0.252457429594445</v>
      </c>
      <c r="MR15" s="27">
        <v>0.179412349402778</v>
      </c>
      <c r="MS15" s="27">
        <v>0.26184695461388902</v>
      </c>
      <c r="MT15" s="27">
        <v>0.57736892510277804</v>
      </c>
      <c r="MU15" s="27">
        <v>0.50536247486944497</v>
      </c>
      <c r="MV15" s="27">
        <v>0.132170948244444</v>
      </c>
      <c r="MW15" s="27">
        <v>1.8762657206</v>
      </c>
      <c r="MX15" s="27">
        <v>0.625070630486111</v>
      </c>
      <c r="MY15" s="27">
        <v>0.54398594767499997</v>
      </c>
      <c r="MZ15" s="27">
        <v>0.70269598010555601</v>
      </c>
      <c r="NA15" s="27">
        <v>0.63842251159999996</v>
      </c>
      <c r="NB15" s="27">
        <f t="shared" si="73"/>
        <v>2.3364535499823611</v>
      </c>
      <c r="NC15" s="27">
        <f t="shared" si="74"/>
        <v>0.71193190481743174</v>
      </c>
      <c r="ND15" s="27">
        <v>119.8</v>
      </c>
      <c r="NE15" s="27">
        <v>41.1666666666667</v>
      </c>
      <c r="NF15" s="27">
        <v>38.393333333333302</v>
      </c>
      <c r="NG15" s="27">
        <v>-78.596999999999994</v>
      </c>
      <c r="NH15" s="27">
        <v>-2.331</v>
      </c>
      <c r="NI15" s="27">
        <v>-0.24941666666666701</v>
      </c>
      <c r="NJ15" s="28">
        <v>131</v>
      </c>
      <c r="NK15" s="28">
        <v>148.5</v>
      </c>
      <c r="NL15" s="30">
        <f t="shared" si="75"/>
        <v>11.200000000000003</v>
      </c>
      <c r="NM15" s="27">
        <v>0.53615909090909097</v>
      </c>
      <c r="NN15" s="27">
        <v>0.30577272727272697</v>
      </c>
      <c r="NO15" s="27">
        <v>0.16538181818181799</v>
      </c>
      <c r="NP15" s="27">
        <v>0.14305000000000001</v>
      </c>
      <c r="NQ15" s="27">
        <v>0.123163636363636</v>
      </c>
      <c r="NR15" s="27">
        <v>0.14381818181818201</v>
      </c>
      <c r="NS15" s="27">
        <v>0.576550040281818</v>
      </c>
      <c r="NT15" s="27">
        <v>0.52637804708181801</v>
      </c>
      <c r="NU15" s="27">
        <v>0.36114756849545498</v>
      </c>
      <c r="NV15" s="27">
        <v>0.29701760881363598</v>
      </c>
      <c r="NW15" s="27">
        <v>0.27284340222272702</v>
      </c>
      <c r="NX15" s="27">
        <v>0.62468833184090899</v>
      </c>
      <c r="NY15" s="27">
        <v>0.57519333244090898</v>
      </c>
      <c r="NZ15" s="27">
        <v>7.5191248736363694E-2</v>
      </c>
      <c r="OA15" s="27">
        <v>2.7553276679545502</v>
      </c>
      <c r="OB15" s="27">
        <v>0.52050089771363695</v>
      </c>
      <c r="OC15" s="27">
        <v>0.47380444745454497</v>
      </c>
      <c r="OD15" s="27">
        <v>0.62319807251818204</v>
      </c>
      <c r="OE15" s="27">
        <v>0.58645983281818204</v>
      </c>
      <c r="OF15" s="27">
        <f t="shared" si="76"/>
        <v>1.6410347730363311</v>
      </c>
      <c r="OG15" s="27">
        <f t="shared" si="77"/>
        <v>0.75345622119815858</v>
      </c>
      <c r="OH15" s="27">
        <v>111.690909090909</v>
      </c>
      <c r="OI15" s="27">
        <v>36.111363636363599</v>
      </c>
      <c r="OJ15" s="27">
        <v>33.293636363636402</v>
      </c>
      <c r="OK15" s="27">
        <v>32.409999999999997</v>
      </c>
      <c r="OL15" s="28">
        <v>147</v>
      </c>
      <c r="OM15" s="28">
        <v>162</v>
      </c>
      <c r="ON15" s="30">
        <f t="shared" si="78"/>
        <v>35.309090909090997</v>
      </c>
      <c r="OO15" s="27">
        <v>0.54629024390243897</v>
      </c>
      <c r="OP15" s="27">
        <v>0.28339756097560997</v>
      </c>
      <c r="OQ15" s="27">
        <v>0.124180487804878</v>
      </c>
      <c r="OR15" s="27">
        <v>0.12299268292682899</v>
      </c>
      <c r="OS15" s="27">
        <v>0.111912195121951</v>
      </c>
      <c r="OT15" s="27">
        <v>0.13436829268292699</v>
      </c>
      <c r="OU15" s="27">
        <v>0.63019568123658598</v>
      </c>
      <c r="OV15" s="27">
        <v>0.62715192981463397</v>
      </c>
      <c r="OW15" s="27">
        <v>0.39320209608536599</v>
      </c>
      <c r="OX15" s="27">
        <v>0.38934626782439002</v>
      </c>
      <c r="OY15" s="27">
        <v>0.31592975380243898</v>
      </c>
      <c r="OZ15" s="27">
        <v>0.65849967430243905</v>
      </c>
      <c r="PA15" s="27">
        <v>0.60338957135365801</v>
      </c>
      <c r="PB15" s="27">
        <v>4.7467103480487799E-2</v>
      </c>
      <c r="PC15" s="27">
        <v>3.4491213636341498</v>
      </c>
      <c r="PD15" s="27">
        <v>0.50476953524146295</v>
      </c>
      <c r="PE15" s="27">
        <v>0.50148436507804905</v>
      </c>
      <c r="PF15" s="27">
        <v>0.62343354586341404</v>
      </c>
      <c r="PG15" s="27">
        <v>0.62093229658780502</v>
      </c>
      <c r="PH15" s="27">
        <f t="shared" si="79"/>
        <v>1.6511588719189894</v>
      </c>
      <c r="PI15" s="27">
        <f t="shared" si="80"/>
        <v>0.92764624374962179</v>
      </c>
      <c r="PJ15" s="27">
        <v>112.392857142857</v>
      </c>
      <c r="PK15" s="27">
        <v>38.9957142857143</v>
      </c>
      <c r="PL15" s="27">
        <v>37.49</v>
      </c>
      <c r="PM15" s="27">
        <v>36.194285714285698</v>
      </c>
      <c r="PN15" s="27">
        <v>-29.1028780487805</v>
      </c>
      <c r="PO15" s="27">
        <v>-0.80236585365853696</v>
      </c>
      <c r="PP15" s="27">
        <v>-1.03846341463415</v>
      </c>
      <c r="PQ15" s="27">
        <v>120.271428571429</v>
      </c>
      <c r="PR15" s="30">
        <v>159</v>
      </c>
      <c r="PS15" s="30">
        <v>171</v>
      </c>
      <c r="PT15" s="30">
        <f t="shared" si="81"/>
        <v>46.607142857143003</v>
      </c>
      <c r="PU15" s="30">
        <f t="shared" si="82"/>
        <v>38.728571428571001</v>
      </c>
      <c r="PV15" s="27">
        <v>0.52675249999999996</v>
      </c>
      <c r="PW15" s="27">
        <v>0.2559225</v>
      </c>
      <c r="PX15" s="27">
        <v>9.7955E-2</v>
      </c>
      <c r="PY15" s="27">
        <v>0.1057925</v>
      </c>
      <c r="PZ15" s="27">
        <v>8.9507500000000004E-2</v>
      </c>
      <c r="QA15" s="27">
        <v>0.12076249999999999</v>
      </c>
      <c r="QB15" s="27">
        <v>0.66306228305500003</v>
      </c>
      <c r="QC15" s="27">
        <v>0.68371771968499995</v>
      </c>
      <c r="QD15" s="27">
        <v>0.41339529924500001</v>
      </c>
      <c r="QE15" s="27">
        <v>0.444703665395</v>
      </c>
      <c r="QF15" s="27">
        <v>0.34502690628499999</v>
      </c>
      <c r="QG15" s="27">
        <v>0.70795699880499996</v>
      </c>
      <c r="QH15" s="27">
        <v>0.62496460887500005</v>
      </c>
      <c r="QI15" s="27">
        <v>8.4081885312499993E-2</v>
      </c>
      <c r="QJ15" s="27">
        <v>3.9932851880775</v>
      </c>
      <c r="QK15" s="27">
        <v>0.50536420920000003</v>
      </c>
      <c r="QL15" s="27">
        <v>0.52059323118750001</v>
      </c>
      <c r="QM15" s="27">
        <v>0.63205183147249999</v>
      </c>
      <c r="QN15" s="27">
        <v>0.64338440797749996</v>
      </c>
      <c r="QO15" s="27">
        <f t="shared" si="83"/>
        <v>1.7144665833161883</v>
      </c>
      <c r="QP15" s="27">
        <f t="shared" si="84"/>
        <v>1.058250056169348</v>
      </c>
      <c r="QQ15" s="27">
        <v>118.416666666667</v>
      </c>
      <c r="QR15" s="27">
        <v>31.962777777777799</v>
      </c>
      <c r="QS15" s="27">
        <v>30.704999999999998</v>
      </c>
      <c r="QT15" s="27">
        <v>30.8672222222222</v>
      </c>
      <c r="QU15" s="27">
        <f t="shared" si="85"/>
        <v>-1.0955555555555989</v>
      </c>
      <c r="QV15" s="27">
        <v>-33.65945</v>
      </c>
      <c r="QW15" s="27">
        <v>-1.1688499999999999</v>
      </c>
      <c r="QX15" s="27">
        <v>-1.2617499999999999</v>
      </c>
      <c r="QY15" s="27">
        <v>119.73888888888899</v>
      </c>
      <c r="QZ15" s="30">
        <v>164.5</v>
      </c>
      <c r="RA15" s="30">
        <v>180</v>
      </c>
      <c r="RB15" s="30">
        <f t="shared" si="86"/>
        <v>46.083333333333002</v>
      </c>
      <c r="RC15" s="30">
        <f t="shared" si="87"/>
        <v>44.761111111111006</v>
      </c>
      <c r="RD15" s="27">
        <v>0.55164999999999997</v>
      </c>
      <c r="RE15" s="27">
        <v>0.27556666666666702</v>
      </c>
      <c r="RF15" s="27">
        <v>0.109555555555556</v>
      </c>
      <c r="RG15" s="27">
        <v>0.111447222222222</v>
      </c>
      <c r="RH15" s="27">
        <v>9.8113888888888903E-2</v>
      </c>
      <c r="RI15" s="27">
        <v>0.12677222222222201</v>
      </c>
      <c r="RJ15" s="27">
        <v>0.66167887468611097</v>
      </c>
      <c r="RK15" s="27">
        <v>0.66593410764166705</v>
      </c>
      <c r="RL15" s="27">
        <v>0.42255711299999998</v>
      </c>
      <c r="RM15" s="27">
        <v>0.42977025765555599</v>
      </c>
      <c r="RN15" s="27">
        <v>0.33291939324999997</v>
      </c>
      <c r="RO15" s="27">
        <v>0.69677619814166702</v>
      </c>
      <c r="RP15" s="27">
        <v>0.62465667356388899</v>
      </c>
      <c r="RQ15" s="27">
        <v>6.4047525336111105E-2</v>
      </c>
      <c r="RR15" s="27">
        <v>3.96420479101667</v>
      </c>
      <c r="RS15" s="27">
        <v>0.50095591746666701</v>
      </c>
      <c r="RT15" s="27">
        <v>0.50336447906111104</v>
      </c>
      <c r="RU15" s="27">
        <v>0.62547104865277803</v>
      </c>
      <c r="RV15" s="27">
        <v>0.62719607187777804</v>
      </c>
      <c r="RW15" s="27">
        <f t="shared" si="88"/>
        <v>1.6630412957633347</v>
      </c>
      <c r="RX15" s="27">
        <f t="shared" si="89"/>
        <v>1.0018749243982072</v>
      </c>
      <c r="RY15" s="27">
        <v>114.19199999999999</v>
      </c>
      <c r="RZ15" s="27">
        <v>35.013599999999997</v>
      </c>
      <c r="SA15" s="27">
        <v>35.104799999999997</v>
      </c>
      <c r="SB15" s="27">
        <v>34.763199999999998</v>
      </c>
      <c r="SC15" s="27">
        <v>122.22</v>
      </c>
      <c r="SD15" s="27">
        <v>168.5</v>
      </c>
      <c r="SE15" s="27">
        <v>183</v>
      </c>
      <c r="SF15" s="30">
        <f t="shared" si="90"/>
        <v>54.308000000000007</v>
      </c>
      <c r="SG15" s="30">
        <f t="shared" si="91"/>
        <v>46.28</v>
      </c>
      <c r="SH15" s="27">
        <v>0.45038333333333302</v>
      </c>
      <c r="SI15" s="27">
        <v>0.219354761904762</v>
      </c>
      <c r="SJ15" s="27">
        <v>8.7330952380952398E-2</v>
      </c>
      <c r="SK15" s="27">
        <v>9.1083333333333294E-2</v>
      </c>
      <c r="SL15" s="27">
        <v>7.9607142857142904E-2</v>
      </c>
      <c r="SM15" s="27">
        <v>0.10648809523809501</v>
      </c>
      <c r="SN15" s="27">
        <v>0.66078665729999997</v>
      </c>
      <c r="SO15" s="27">
        <v>0.67211178543809502</v>
      </c>
      <c r="SP15" s="27">
        <v>0.41120954444285701</v>
      </c>
      <c r="SQ15" s="27">
        <v>0.42893378544761901</v>
      </c>
      <c r="SR15" s="27">
        <v>0.34407036923095202</v>
      </c>
      <c r="SS15" s="27">
        <v>0.69768758229523797</v>
      </c>
      <c r="ST15" s="27">
        <v>0.61513840748095205</v>
      </c>
      <c r="SU15" s="27">
        <v>6.80579788142857E-2</v>
      </c>
      <c r="SV15" s="27">
        <v>3.97082391966905</v>
      </c>
      <c r="SW15" s="27">
        <v>0.51336425184523804</v>
      </c>
      <c r="SX15" s="27">
        <v>0.52140917862857195</v>
      </c>
      <c r="SY15" s="27">
        <v>0.63785125017619004</v>
      </c>
      <c r="SZ15" s="27">
        <v>0.643777822961905</v>
      </c>
      <c r="TA15" s="27">
        <f t="shared" si="92"/>
        <v>1.7499008115419257</v>
      </c>
      <c r="TB15" s="27">
        <f t="shared" si="93"/>
        <v>1.0532188561690652</v>
      </c>
      <c r="TC15" s="27">
        <v>0.48192790697674398</v>
      </c>
      <c r="TD15" s="27">
        <v>0.21982790697674401</v>
      </c>
      <c r="TE15" s="27">
        <v>8.4216279069767502E-2</v>
      </c>
      <c r="TF15" s="27">
        <v>8.8172093023255793E-2</v>
      </c>
      <c r="TG15" s="27">
        <v>8.0795348837209305E-2</v>
      </c>
      <c r="TH15" s="27">
        <v>0.10329534883720901</v>
      </c>
      <c r="TI15" s="27">
        <v>0.68807304224185994</v>
      </c>
      <c r="TJ15" s="27">
        <v>0.69963488323255796</v>
      </c>
      <c r="TK15" s="27">
        <v>0.42511042826976703</v>
      </c>
      <c r="TL15" s="27">
        <v>0.44373549493720899</v>
      </c>
      <c r="TM15" s="27">
        <v>0.372807188902326</v>
      </c>
      <c r="TN15" s="27">
        <v>0.71092015440697698</v>
      </c>
      <c r="TO15" s="27">
        <v>0.64506591313255801</v>
      </c>
      <c r="TP15" s="27">
        <v>4.4318820395348797E-2</v>
      </c>
      <c r="TQ15" s="27">
        <v>4.4876782264627897</v>
      </c>
      <c r="TR15" s="27">
        <v>0.53408220262790695</v>
      </c>
      <c r="TS15" s="27">
        <v>0.54239791102325596</v>
      </c>
      <c r="TT15" s="27">
        <v>0.66039047570930198</v>
      </c>
      <c r="TU15" s="27">
        <v>0.66645474222325596</v>
      </c>
      <c r="TV15" s="27">
        <f t="shared" si="94"/>
        <v>1.9327251213280092</v>
      </c>
      <c r="TW15" s="27">
        <f t="shared" si="95"/>
        <v>1.1922962994308453</v>
      </c>
      <c r="TX15" s="27">
        <v>128.106976744186</v>
      </c>
      <c r="TY15" s="27">
        <v>32.356511627906997</v>
      </c>
      <c r="TZ15" s="27">
        <v>27.584186046511601</v>
      </c>
      <c r="UA15" s="27">
        <v>27.2151162790698</v>
      </c>
      <c r="UB15" s="27">
        <v>-134.00430232558099</v>
      </c>
      <c r="UC15" s="27">
        <v>-2.3499069767441898</v>
      </c>
      <c r="UD15" s="27">
        <v>-2.1434651162790699</v>
      </c>
      <c r="UE15" s="27">
        <v>125.486046511628</v>
      </c>
      <c r="UF15" s="27">
        <v>185</v>
      </c>
      <c r="UG15" s="30">
        <f t="shared" si="96"/>
        <v>56.893023255814001</v>
      </c>
      <c r="UH15" s="30">
        <f t="shared" si="97"/>
        <v>59.513953488371996</v>
      </c>
      <c r="UI15" s="27">
        <v>0.42998571428571403</v>
      </c>
      <c r="UJ15" s="27">
        <v>0.19671142857142901</v>
      </c>
      <c r="UK15" s="27">
        <v>7.1879999999999999E-2</v>
      </c>
      <c r="UL15" s="27">
        <v>8.0602857142857101E-2</v>
      </c>
      <c r="UM15" s="27">
        <v>6.4431428571428598E-2</v>
      </c>
      <c r="UN15" s="27">
        <v>9.1834285714285702E-2</v>
      </c>
      <c r="UO15" s="27">
        <v>0.68104198222571399</v>
      </c>
      <c r="UP15" s="27">
        <v>0.71039125951714299</v>
      </c>
      <c r="UQ15" s="27">
        <v>0.41680684900285703</v>
      </c>
      <c r="UR15" s="27">
        <v>0.46369310306571399</v>
      </c>
      <c r="US15" s="27">
        <v>0.371038644114286</v>
      </c>
      <c r="UT15" s="27">
        <v>0.73727197938285705</v>
      </c>
      <c r="UU15" s="27">
        <v>0.64537059333714297</v>
      </c>
      <c r="UV15" s="27">
        <v>0.110950250211429</v>
      </c>
      <c r="UW15" s="27">
        <v>4.3902809391628601</v>
      </c>
      <c r="UX15" s="27">
        <v>0.52454228902857203</v>
      </c>
      <c r="UY15" s="27">
        <v>0.54592866293142905</v>
      </c>
      <c r="UZ15" s="27">
        <v>0.65306971979714301</v>
      </c>
      <c r="VA15" s="27">
        <v>0.66868183929428604</v>
      </c>
      <c r="VB15" s="27">
        <f t="shared" si="98"/>
        <v>1.8687143805360251</v>
      </c>
      <c r="VC15" s="27">
        <f t="shared" si="99"/>
        <v>1.1858705282574848</v>
      </c>
      <c r="VD15" s="27">
        <v>134.09714285714301</v>
      </c>
      <c r="VE15" s="27">
        <v>34.565142857142803</v>
      </c>
      <c r="VF15" s="27">
        <v>27.2602857142857</v>
      </c>
      <c r="VG15" s="27">
        <v>26.2828571428571</v>
      </c>
      <c r="VH15" s="27">
        <v>177.14137142857101</v>
      </c>
      <c r="VI15" s="27">
        <v>-2.5578857142857099</v>
      </c>
      <c r="VJ15" s="27">
        <v>-1.8815428571428601</v>
      </c>
      <c r="VK15" s="27">
        <v>134.52285714285699</v>
      </c>
      <c r="VL15" s="27">
        <v>190</v>
      </c>
      <c r="VM15" s="30">
        <f t="shared" si="100"/>
        <v>55.902857142856988</v>
      </c>
      <c r="VN15" s="30">
        <f t="shared" si="101"/>
        <v>55.477142857143008</v>
      </c>
      <c r="VO15" s="27">
        <v>0.41045813953488403</v>
      </c>
      <c r="VP15" s="27">
        <v>0.18993720930232599</v>
      </c>
      <c r="VQ15" s="27">
        <v>5.9988372093023302E-2</v>
      </c>
      <c r="VR15" s="27">
        <v>7.3732558139534901E-2</v>
      </c>
      <c r="VS15" s="27">
        <v>6.7867441860465103E-2</v>
      </c>
      <c r="VT15" s="27">
        <v>8.2623255813953494E-2</v>
      </c>
      <c r="VU15" s="27">
        <v>0.69264413694883697</v>
      </c>
      <c r="VV15" s="27">
        <v>0.74208239181162805</v>
      </c>
      <c r="VW15" s="27">
        <v>0.43943580588139503</v>
      </c>
      <c r="VX15" s="27">
        <v>0.51949657889302303</v>
      </c>
      <c r="VY15" s="27">
        <v>0.36562308404883698</v>
      </c>
      <c r="VZ15" s="27">
        <v>0.714232458965116</v>
      </c>
      <c r="WA15" s="27">
        <v>0.66239987960000002</v>
      </c>
      <c r="WB15" s="27">
        <v>4.1690014544185999E-2</v>
      </c>
      <c r="WC15" s="27">
        <v>4.6002755025139601</v>
      </c>
      <c r="WD15" s="27">
        <v>0.49293402585814</v>
      </c>
      <c r="WE15" s="27">
        <v>0.52776387923720902</v>
      </c>
      <c r="WF15" s="27">
        <v>0.62830633542790704</v>
      </c>
      <c r="WG15" s="27">
        <v>0.65375731113255797</v>
      </c>
      <c r="WH15" s="27">
        <f t="shared" si="102"/>
        <v>1.6969827123375869</v>
      </c>
      <c r="WI15" s="27">
        <f t="shared" si="103"/>
        <v>1.1610201657830586</v>
      </c>
      <c r="WJ15" s="27">
        <v>147.332558139535</v>
      </c>
      <c r="WK15" s="27">
        <v>35.560232558139496</v>
      </c>
      <c r="WL15" s="27">
        <v>30.410232558139501</v>
      </c>
      <c r="WM15" s="27">
        <v>30.378372093023199</v>
      </c>
      <c r="WN15" s="27">
        <v>-146.833488372093</v>
      </c>
      <c r="WO15" s="27">
        <v>-2.4685813953488398</v>
      </c>
      <c r="WP15" s="27">
        <v>-2.0348372093023301</v>
      </c>
      <c r="WQ15" s="27">
        <v>137.590697674419</v>
      </c>
      <c r="WR15" s="27">
        <v>196.5</v>
      </c>
      <c r="WS15" s="30">
        <f t="shared" si="104"/>
        <v>49.167441860465004</v>
      </c>
      <c r="WT15" s="30">
        <f t="shared" si="105"/>
        <v>58.909302325580995</v>
      </c>
      <c r="WU15" s="28">
        <v>5.33</v>
      </c>
      <c r="WV15" s="24">
        <v>1.02</v>
      </c>
      <c r="WW15" s="28">
        <v>78.599999999999994</v>
      </c>
      <c r="WX15" s="28">
        <v>25.6</v>
      </c>
      <c r="WY15" s="28">
        <v>6.4</v>
      </c>
      <c r="WZ15" s="28">
        <v>11.5</v>
      </c>
    </row>
    <row r="16" spans="1:624" x14ac:dyDescent="0.25">
      <c r="A16" s="27">
        <v>25</v>
      </c>
      <c r="B16" s="27">
        <v>4</v>
      </c>
      <c r="C16" s="27">
        <v>404</v>
      </c>
      <c r="D16" s="27">
        <v>4</v>
      </c>
      <c r="E16" s="27" t="s">
        <v>47</v>
      </c>
      <c r="F16" s="27">
        <v>2</v>
      </c>
      <c r="G16" s="27">
        <f t="shared" si="0"/>
        <v>131.04000000000002</v>
      </c>
      <c r="H16" s="28">
        <f t="shared" si="1"/>
        <v>43.680000000000007</v>
      </c>
      <c r="I16" s="29">
        <v>117</v>
      </c>
      <c r="J16" s="27">
        <f t="shared" si="2"/>
        <v>43.680000000000007</v>
      </c>
      <c r="K16" s="27">
        <f t="shared" si="3"/>
        <v>43.680000000000007</v>
      </c>
      <c r="L16" s="27">
        <f t="shared" si="4"/>
        <v>43.680000000000007</v>
      </c>
      <c r="M16" s="30">
        <v>408726.50505500002</v>
      </c>
      <c r="N16" s="30">
        <v>3660415.309105</v>
      </c>
      <c r="O16" s="31">
        <v>33.078505999999997</v>
      </c>
      <c r="P16" s="31">
        <v>-111.977914</v>
      </c>
      <c r="Q16" s="27">
        <v>51.12</v>
      </c>
      <c r="R16" s="27">
        <v>22.72</v>
      </c>
      <c r="S16" s="27">
        <v>26.160000000000004</v>
      </c>
      <c r="T16" s="27">
        <v>47.12</v>
      </c>
      <c r="U16" s="27">
        <v>24.72</v>
      </c>
      <c r="V16" s="27">
        <v>28.16</v>
      </c>
      <c r="W16" s="27">
        <v>46.654411764705898</v>
      </c>
      <c r="X16" s="27">
        <f t="shared" si="5"/>
        <v>-46.654411764705898</v>
      </c>
      <c r="Y16" s="29">
        <v>-9999</v>
      </c>
      <c r="Z16" s="29">
        <v>-9999</v>
      </c>
      <c r="AA16" s="29">
        <v>-9999</v>
      </c>
      <c r="AB16" s="27">
        <v>8.6</v>
      </c>
      <c r="AC16" s="27">
        <v>7.2</v>
      </c>
      <c r="AD16" s="27">
        <v>0.5</v>
      </c>
      <c r="AE16" s="27" t="s">
        <v>98</v>
      </c>
      <c r="AF16" s="27">
        <v>2</v>
      </c>
      <c r="AG16" s="27">
        <v>1</v>
      </c>
      <c r="AH16" s="27">
        <v>0.1</v>
      </c>
      <c r="AI16" s="27">
        <v>0</v>
      </c>
      <c r="AJ16" s="27">
        <v>240</v>
      </c>
      <c r="AK16" s="27">
        <v>18</v>
      </c>
      <c r="AL16" s="27">
        <v>0.89</v>
      </c>
      <c r="AM16" s="27">
        <v>5.5</v>
      </c>
      <c r="AN16" s="27">
        <v>13.4</v>
      </c>
      <c r="AO16" s="27">
        <v>3.17</v>
      </c>
      <c r="AP16" s="27">
        <v>3398</v>
      </c>
      <c r="AQ16" s="27">
        <v>279</v>
      </c>
      <c r="AR16" s="27">
        <v>219</v>
      </c>
      <c r="AS16" s="27">
        <v>20.9</v>
      </c>
      <c r="AT16" s="27">
        <v>0</v>
      </c>
      <c r="AU16" s="27">
        <v>3</v>
      </c>
      <c r="AV16" s="27">
        <v>81</v>
      </c>
      <c r="AW16" s="27">
        <v>11</v>
      </c>
      <c r="AX16" s="27">
        <v>5</v>
      </c>
      <c r="AY16" s="27">
        <v>1</v>
      </c>
      <c r="AZ16" s="27">
        <v>34</v>
      </c>
      <c r="BA16" s="27">
        <v>66.068451505344711</v>
      </c>
      <c r="BB16" s="27">
        <v>49</v>
      </c>
      <c r="BC16" s="27">
        <v>8.6449999999999996</v>
      </c>
      <c r="BD16" s="27">
        <v>4.4800000000000004</v>
      </c>
      <c r="BE16" s="27">
        <v>4.53</v>
      </c>
      <c r="BF16" s="32">
        <v>9.2315419387242592</v>
      </c>
      <c r="BG16" s="32">
        <v>14.408591458260828</v>
      </c>
      <c r="BH16" s="32">
        <v>5.969700010033109</v>
      </c>
      <c r="BI16" s="32">
        <v>8.6574467022816926</v>
      </c>
      <c r="BJ16" s="32">
        <v>11.149965031471677</v>
      </c>
      <c r="BK16" s="32">
        <v>12.209128133426542</v>
      </c>
      <c r="BL16" s="24">
        <f t="shared" si="6"/>
        <v>94.560533587940341</v>
      </c>
      <c r="BM16" s="24">
        <f t="shared" si="7"/>
        <v>118.43933362807277</v>
      </c>
      <c r="BN16" s="24">
        <f t="shared" si="8"/>
        <v>153.06912043719956</v>
      </c>
      <c r="BO16" s="28">
        <f t="shared" si="9"/>
        <v>246.50549309679243</v>
      </c>
      <c r="BP16" s="24">
        <f t="shared" si="10"/>
        <v>34.62978680912677</v>
      </c>
      <c r="BQ16" s="24">
        <f t="shared" si="11"/>
        <v>44.599860125886707</v>
      </c>
      <c r="BR16" s="24">
        <f t="shared" si="12"/>
        <v>48.83651253370617</v>
      </c>
      <c r="BS16" s="24">
        <f t="shared" si="13"/>
        <v>128.06615946871966</v>
      </c>
      <c r="BT16" s="32">
        <v>1.9419899156307727</v>
      </c>
      <c r="BU16" s="32">
        <v>1.6415460379047904</v>
      </c>
      <c r="BV16" s="32">
        <v>1.6489281966721629</v>
      </c>
      <c r="BW16" s="32">
        <v>1.6276399221129363</v>
      </c>
      <c r="BX16" s="32">
        <v>1.832343102501373</v>
      </c>
      <c r="BY16" s="32">
        <v>1.3593882752761257</v>
      </c>
      <c r="BZ16" s="24">
        <f t="shared" si="14"/>
        <v>14.334143814142251</v>
      </c>
      <c r="CA16" s="24">
        <f t="shared" si="15"/>
        <v>20.929856600830902</v>
      </c>
      <c r="CB16" s="24">
        <f t="shared" si="16"/>
        <v>27.440416289282648</v>
      </c>
      <c r="CC16" s="24">
        <f t="shared" si="17"/>
        <v>6.5105596884517452</v>
      </c>
      <c r="CD16" s="24">
        <f t="shared" si="18"/>
        <v>7.329372410005492</v>
      </c>
      <c r="CE16" s="24">
        <f t="shared" si="19"/>
        <v>5.4375531011045029</v>
      </c>
      <c r="CF16" s="24">
        <f t="shared" si="20"/>
        <v>19.277485199561738</v>
      </c>
      <c r="CG16" s="27">
        <v>13.097671635837862</v>
      </c>
      <c r="CH16" s="27">
        <v>3.4802784222737815</v>
      </c>
      <c r="CI16" s="27">
        <v>4.5266257423766039</v>
      </c>
      <c r="CJ16" s="27">
        <v>106.22719776100753</v>
      </c>
      <c r="CK16" s="27">
        <v>78.2</v>
      </c>
      <c r="CL16" s="27">
        <f t="shared" si="21"/>
        <v>15.175313965858219</v>
      </c>
      <c r="CM16" s="27">
        <v>12.953341992207013</v>
      </c>
      <c r="CN16" s="27">
        <f t="shared" si="22"/>
        <v>3.2383354980517534</v>
      </c>
      <c r="CO16" s="27">
        <v>10.561204146730462</v>
      </c>
      <c r="CP16" s="29">
        <v>-9999</v>
      </c>
      <c r="CQ16" s="28">
        <f t="shared" si="23"/>
        <v>66.311800232446572</v>
      </c>
      <c r="CR16" s="28">
        <f t="shared" si="24"/>
        <v>84.418303201952995</v>
      </c>
      <c r="CS16" s="28">
        <f t="shared" si="25"/>
        <v>145.11955906538589</v>
      </c>
      <c r="CT16" s="28">
        <f t="shared" si="26"/>
        <v>200.31771764451474</v>
      </c>
      <c r="CU16" s="27">
        <f t="shared" si="27"/>
        <v>60.701255863432877</v>
      </c>
      <c r="CV16" s="27">
        <f t="shared" si="28"/>
        <v>12.953341992207013</v>
      </c>
      <c r="CW16" s="27">
        <f t="shared" si="29"/>
        <v>42.24481658692185</v>
      </c>
      <c r="CX16" s="27">
        <f t="shared" si="30"/>
        <v>115.89941444256175</v>
      </c>
      <c r="CY16" s="27">
        <v>3.886207106936669</v>
      </c>
      <c r="CZ16" s="30">
        <v>63.282804617894648</v>
      </c>
      <c r="DA16" s="27">
        <v>5.1348374363607121</v>
      </c>
      <c r="DB16" s="27">
        <v>58.876299617531011</v>
      </c>
      <c r="DC16" s="27">
        <v>1.2090194812674013</v>
      </c>
      <c r="DD16" s="22">
        <v>20.961149693137511</v>
      </c>
      <c r="DE16" s="24">
        <v>15.2</v>
      </c>
      <c r="DF16" s="24">
        <v>15.2</v>
      </c>
      <c r="DG16" s="24">
        <v>15.2</v>
      </c>
      <c r="DH16" s="24">
        <v>12.333333333333334</v>
      </c>
      <c r="DI16" s="24">
        <v>21</v>
      </c>
      <c r="DJ16" s="24">
        <v>22.333333333333332</v>
      </c>
      <c r="DK16" s="24">
        <v>36.666666666666664</v>
      </c>
      <c r="DL16" s="24">
        <v>32.333333333333336</v>
      </c>
      <c r="DM16" s="24">
        <v>53</v>
      </c>
      <c r="DN16" s="24">
        <v>43</v>
      </c>
      <c r="DO16" s="24">
        <v>56</v>
      </c>
      <c r="DP16" s="24">
        <v>55</v>
      </c>
      <c r="DQ16" s="24">
        <v>62</v>
      </c>
      <c r="DR16" s="28">
        <f t="shared" si="31"/>
        <v>48.55555555555555</v>
      </c>
      <c r="DS16" s="28">
        <f t="shared" si="31"/>
        <v>43.44444444444445</v>
      </c>
      <c r="DT16" s="24">
        <v>57.666666666666664</v>
      </c>
      <c r="DU16" s="24">
        <v>71</v>
      </c>
      <c r="DV16" s="24">
        <v>67.333333333333329</v>
      </c>
      <c r="DW16" s="24">
        <v>82.333333333333329</v>
      </c>
      <c r="DX16" s="24">
        <v>74.666666666666671</v>
      </c>
      <c r="DY16" s="24">
        <v>75.333333333333329</v>
      </c>
      <c r="DZ16" s="28">
        <v>77.333333333333329</v>
      </c>
      <c r="EA16" s="28">
        <v>79.666666666666671</v>
      </c>
      <c r="EB16" s="24">
        <v>178</v>
      </c>
      <c r="EC16" s="24">
        <v>189</v>
      </c>
      <c r="ED16" s="24">
        <v>199</v>
      </c>
      <c r="EE16" s="24">
        <v>199</v>
      </c>
      <c r="EF16" s="24">
        <v>201</v>
      </c>
      <c r="EG16" s="24">
        <v>203</v>
      </c>
      <c r="EH16" s="23">
        <v>47.8</v>
      </c>
      <c r="EI16" s="23">
        <v>38.799999999999997</v>
      </c>
      <c r="EJ16" s="23">
        <v>41.4</v>
      </c>
      <c r="EK16" s="23">
        <v>42</v>
      </c>
      <c r="EL16" s="23">
        <v>39.1</v>
      </c>
      <c r="EM16" s="23">
        <v>35.799999999999997</v>
      </c>
      <c r="EN16" s="23">
        <v>37.700000000000003</v>
      </c>
      <c r="EO16" s="23">
        <v>37.299999999999997</v>
      </c>
      <c r="EP16" s="23">
        <v>41.1</v>
      </c>
      <c r="EQ16" s="27">
        <v>4.87</v>
      </c>
      <c r="ER16" s="27">
        <v>4.24</v>
      </c>
      <c r="ES16" s="27">
        <v>4.75</v>
      </c>
      <c r="ET16" s="27">
        <v>4.16</v>
      </c>
      <c r="EU16" s="27">
        <v>3.93</v>
      </c>
      <c r="EV16" s="27">
        <v>3.6</v>
      </c>
      <c r="EW16" s="23">
        <v>3.89</v>
      </c>
      <c r="EX16" s="23">
        <v>3.84</v>
      </c>
      <c r="EY16" s="27">
        <v>3.95</v>
      </c>
      <c r="EZ16" s="23">
        <v>32287.350597609566</v>
      </c>
      <c r="FA16" s="23">
        <v>21780.677290836655</v>
      </c>
      <c r="FB16" s="23">
        <v>10149.554896142434</v>
      </c>
      <c r="FC16" s="27">
        <v>9540.0752589999993</v>
      </c>
      <c r="FD16" s="27">
        <v>12541.839762611276</v>
      </c>
      <c r="FE16" s="23">
        <v>4020.1492537313429</v>
      </c>
      <c r="FF16" s="27">
        <v>8237.1628371628376</v>
      </c>
      <c r="FG16" s="27">
        <v>7368.6964795432914</v>
      </c>
      <c r="FH16" s="27">
        <v>5180.3308823529414</v>
      </c>
      <c r="FI16" s="27">
        <v>247.24</v>
      </c>
      <c r="FJ16" s="27">
        <v>13</v>
      </c>
      <c r="FK16" s="27">
        <v>229.02999999999997</v>
      </c>
      <c r="FL16" s="27">
        <v>310.56</v>
      </c>
      <c r="FM16" s="27">
        <v>138</v>
      </c>
      <c r="FN16" s="27">
        <v>116.10000000000001</v>
      </c>
      <c r="FO16" s="27">
        <v>318.55</v>
      </c>
      <c r="FP16" s="24">
        <v>178.66</v>
      </c>
      <c r="FQ16" s="27">
        <v>134.57999999999998</v>
      </c>
      <c r="FR16" s="24">
        <v>187.08</v>
      </c>
      <c r="FS16" s="27">
        <v>138.64999999999998</v>
      </c>
      <c r="FT16" s="24">
        <f t="shared" si="32"/>
        <v>1319.4117647058822</v>
      </c>
      <c r="FU16" s="24">
        <f t="shared" si="33"/>
        <v>1178.0462184873948</v>
      </c>
      <c r="FV16" s="24">
        <f t="shared" si="34"/>
        <v>2423.9215686274511</v>
      </c>
      <c r="FW16" s="24">
        <f t="shared" si="35"/>
        <v>3044.705882352941</v>
      </c>
      <c r="FX16" s="24">
        <f t="shared" si="36"/>
        <v>1138.2352941176471</v>
      </c>
      <c r="FY16" s="24">
        <f t="shared" si="37"/>
        <v>3123.0392156862745</v>
      </c>
      <c r="FZ16" s="24">
        <f t="shared" si="38"/>
        <v>9729.9019607843129</v>
      </c>
      <c r="GA16" s="24">
        <f t="shared" si="39"/>
        <v>1751.5686274509803</v>
      </c>
      <c r="GB16" s="24">
        <v>72.349999999999994</v>
      </c>
      <c r="GC16" s="24">
        <v>56.45</v>
      </c>
      <c r="GD16" s="24">
        <f t="shared" si="40"/>
        <v>49.86</v>
      </c>
      <c r="GE16" s="27">
        <v>3.29</v>
      </c>
      <c r="GF16" s="27">
        <f t="shared" si="41"/>
        <v>79.747019607843143</v>
      </c>
      <c r="GG16" s="27">
        <v>1.07</v>
      </c>
      <c r="GH16" s="27">
        <f t="shared" si="42"/>
        <v>32.578352941176469</v>
      </c>
      <c r="GI16" s="27">
        <v>1.7</v>
      </c>
      <c r="GJ16" s="27">
        <f t="shared" si="43"/>
        <v>19.350000000000001</v>
      </c>
      <c r="GK16" s="27">
        <v>3.94</v>
      </c>
      <c r="GL16" s="27">
        <v>3.5950000000000002</v>
      </c>
      <c r="GM16" s="27">
        <f t="shared" si="44"/>
        <v>1.0959666203059804</v>
      </c>
      <c r="GN16" s="29">
        <v>-9999</v>
      </c>
      <c r="GO16" s="27">
        <f t="shared" si="45"/>
        <v>69.011803921568614</v>
      </c>
      <c r="GP16" s="24">
        <f t="shared" si="46"/>
        <v>200.68717647058821</v>
      </c>
      <c r="GQ16" s="24">
        <f t="shared" si="47"/>
        <v>179.18497899159661</v>
      </c>
      <c r="GR16" s="24">
        <f t="shared" ref="GR16:GR23" si="107">((GP16-129.9)/G16)*100</f>
        <v>54.019518063635687</v>
      </c>
      <c r="GS16" s="27">
        <v>18.600000000000001</v>
      </c>
      <c r="GT16" s="24">
        <v>5.72</v>
      </c>
      <c r="GU16" s="24">
        <f t="shared" si="48"/>
        <v>5.21</v>
      </c>
      <c r="GV16" s="27">
        <f t="shared" si="49"/>
        <v>4031.1257138578339</v>
      </c>
      <c r="GW16" s="27">
        <v>1.82</v>
      </c>
      <c r="GX16" s="27">
        <f t="shared" si="50"/>
        <v>0.34932821497120925</v>
      </c>
      <c r="GY16" s="27">
        <f t="shared" si="51"/>
        <v>1408.1859499464988</v>
      </c>
      <c r="GZ16" s="29">
        <v>-9999</v>
      </c>
      <c r="HA16" s="27">
        <v>3574.7354166666673</v>
      </c>
      <c r="HB16" s="27">
        <v>4281.4857142857154</v>
      </c>
      <c r="HC16" s="27">
        <f t="shared" si="52"/>
        <v>1495.6437619961619</v>
      </c>
      <c r="HD16" s="27">
        <f t="shared" si="53"/>
        <v>1547.9912936660273</v>
      </c>
      <c r="HE16" s="27">
        <f t="shared" si="54"/>
        <v>1322.652104166667</v>
      </c>
      <c r="HF16" s="30">
        <v>2.85</v>
      </c>
      <c r="HG16" s="30">
        <f t="shared" si="55"/>
        <v>2.79</v>
      </c>
      <c r="HH16" s="30">
        <v>2366</v>
      </c>
      <c r="HI16" s="30">
        <f t="shared" si="56"/>
        <v>0.48776223776223782</v>
      </c>
      <c r="HJ16" s="27">
        <f t="shared" si="57"/>
        <v>2205.1263501909457</v>
      </c>
      <c r="HK16" s="27">
        <f t="shared" si="58"/>
        <v>1830.6417349304484</v>
      </c>
      <c r="HL16" s="27">
        <v>3.97</v>
      </c>
      <c r="HM16" s="30">
        <f t="shared" si="59"/>
        <v>87.54351610258054</v>
      </c>
      <c r="HN16" s="30">
        <f t="shared" si="60"/>
        <v>98.048738034890221</v>
      </c>
      <c r="HO16" s="30">
        <f t="shared" si="61"/>
        <v>0.48856503818149927</v>
      </c>
      <c r="HP16" s="27">
        <v>3.4</v>
      </c>
      <c r="HQ16" s="27">
        <v>0.56622758620689695</v>
      </c>
      <c r="HR16" s="27">
        <v>0.48721724137931</v>
      </c>
      <c r="HS16" s="27">
        <v>0.465368965517241</v>
      </c>
      <c r="HT16" s="27">
        <v>0.39309310344827603</v>
      </c>
      <c r="HU16" s="27">
        <v>0.27731034482758599</v>
      </c>
      <c r="HV16" s="27">
        <v>0.30177931034482802</v>
      </c>
      <c r="HW16" s="27">
        <v>0.18049162744827599</v>
      </c>
      <c r="HX16" s="27">
        <v>9.7637556896551694E-2</v>
      </c>
      <c r="HY16" s="27">
        <v>0.106910805448276</v>
      </c>
      <c r="HZ16" s="27">
        <v>2.2778579206896601E-2</v>
      </c>
      <c r="IA16" s="27">
        <v>7.5029638862068995E-2</v>
      </c>
      <c r="IB16" s="27">
        <v>0.34239779051724101</v>
      </c>
      <c r="IC16" s="27">
        <v>0.30454288906896598</v>
      </c>
      <c r="ID16" s="27">
        <v>0.17258799693103399</v>
      </c>
      <c r="IE16" s="27">
        <v>0.44074378237931</v>
      </c>
      <c r="IF16" s="27">
        <v>0.77501351627586201</v>
      </c>
      <c r="IG16" s="27">
        <v>0.41566043955172399</v>
      </c>
      <c r="IH16" s="27">
        <v>0.79031626258620702</v>
      </c>
      <c r="II16" s="27">
        <v>0.456174150344828</v>
      </c>
      <c r="IJ16" s="27">
        <f t="shared" si="62"/>
        <v>3.6163194444444731</v>
      </c>
      <c r="IK16" s="27">
        <f t="shared" si="63"/>
        <v>0.16216656168387833</v>
      </c>
      <c r="IL16" s="27">
        <v>104.892857142857</v>
      </c>
      <c r="IM16" s="27">
        <v>26.9978571428572</v>
      </c>
      <c r="IN16" s="27">
        <v>32.3264285714286</v>
      </c>
      <c r="IO16" s="27">
        <v>32.4407142857143</v>
      </c>
      <c r="IP16" s="27">
        <v>94.707142857142898</v>
      </c>
      <c r="IQ16" s="27">
        <v>-0.77978571428571397</v>
      </c>
      <c r="IR16" s="27">
        <v>-0.78879310344827602</v>
      </c>
      <c r="IS16" s="30">
        <v>104</v>
      </c>
      <c r="IT16" s="30">
        <v>118.5</v>
      </c>
      <c r="IU16" s="30">
        <f t="shared" si="64"/>
        <v>-0.89285714285699669</v>
      </c>
      <c r="IV16" s="27">
        <v>0.60143999999999997</v>
      </c>
      <c r="IW16" s="27">
        <v>0.49881142857142802</v>
      </c>
      <c r="IX16" s="27">
        <v>0.47880857142857097</v>
      </c>
      <c r="IY16" s="27">
        <v>0.40465714285714299</v>
      </c>
      <c r="IZ16" s="27">
        <v>0.283717142857143</v>
      </c>
      <c r="JA16" s="27">
        <v>0.31347428571428598</v>
      </c>
      <c r="JB16" s="27">
        <v>0.19550490604000001</v>
      </c>
      <c r="JC16" s="27">
        <v>0.11337155114</v>
      </c>
      <c r="JD16" s="27">
        <v>0.104239084014286</v>
      </c>
      <c r="JE16" s="27">
        <v>2.04056766142857E-2</v>
      </c>
      <c r="JF16" s="27">
        <v>9.3194843725714294E-2</v>
      </c>
      <c r="JG16" s="27">
        <v>0.358784257677143</v>
      </c>
      <c r="JH16" s="27">
        <v>0.31460409832571401</v>
      </c>
      <c r="JI16" s="27">
        <v>0.17562627555999999</v>
      </c>
      <c r="JJ16" s="27">
        <v>0.48704840024000001</v>
      </c>
      <c r="JK16" s="27">
        <v>0.83045593161428599</v>
      </c>
      <c r="JL16" s="27">
        <v>0.47598374540571398</v>
      </c>
      <c r="JM16" s="27">
        <v>0.84453086426857105</v>
      </c>
      <c r="JN16" s="27">
        <v>0.52028617760571405</v>
      </c>
      <c r="JO16" s="27">
        <f t="shared" si="65"/>
        <v>5.1306956149122067</v>
      </c>
      <c r="JP16" s="27">
        <f t="shared" si="66"/>
        <v>0.20574623104064638</v>
      </c>
      <c r="JQ16" s="27">
        <v>31.016666666666701</v>
      </c>
      <c r="JR16" s="27">
        <v>42.478888888888903</v>
      </c>
      <c r="JS16" s="27">
        <v>43.409444444444397</v>
      </c>
      <c r="JT16" s="27">
        <v>-169.17955555555599</v>
      </c>
      <c r="JU16" s="27">
        <v>-1.0643888888888899</v>
      </c>
      <c r="JV16" s="27">
        <v>-2.07405555555555</v>
      </c>
      <c r="JW16" s="30">
        <v>105.5</v>
      </c>
      <c r="JX16" s="30">
        <v>119</v>
      </c>
      <c r="JY16" s="27">
        <v>0.47289756097560998</v>
      </c>
      <c r="JZ16" s="27">
        <v>0.40964390243902399</v>
      </c>
      <c r="KA16" s="27">
        <v>0.349736585365854</v>
      </c>
      <c r="KB16" s="27">
        <v>0.28402195121951201</v>
      </c>
      <c r="KC16" s="27">
        <v>0.20943658536585399</v>
      </c>
      <c r="KD16" s="27">
        <v>0.220826829268293</v>
      </c>
      <c r="KE16" s="27">
        <v>0.24934366879756101</v>
      </c>
      <c r="KF16" s="27">
        <v>0.14964698182682901</v>
      </c>
      <c r="KG16" s="27">
        <v>0.181173453312195</v>
      </c>
      <c r="KH16" s="27">
        <v>7.9062690865853699E-2</v>
      </c>
      <c r="KI16" s="27">
        <v>7.1477558936585403E-2</v>
      </c>
      <c r="KJ16" s="27">
        <v>0.38584170795365902</v>
      </c>
      <c r="KK16" s="27">
        <v>0.36306729954634098</v>
      </c>
      <c r="KL16" s="27">
        <v>0.15108436021219501</v>
      </c>
      <c r="KM16" s="27">
        <v>0.66668299249024399</v>
      </c>
      <c r="KN16" s="27">
        <v>0.48105068313902399</v>
      </c>
      <c r="KO16" s="27">
        <v>0.28469304677561003</v>
      </c>
      <c r="KP16" s="27">
        <v>0.51485849541219497</v>
      </c>
      <c r="KQ16" s="27">
        <v>0.33171728376097598</v>
      </c>
      <c r="KR16" s="27">
        <f t="shared" si="67"/>
        <v>1.0558586434329686</v>
      </c>
      <c r="KS16" s="27">
        <f t="shared" si="68"/>
        <v>0.1544113269109415</v>
      </c>
      <c r="KT16" s="27">
        <v>103.91500000000001</v>
      </c>
      <c r="KU16" s="27">
        <v>38.395499999999998</v>
      </c>
      <c r="KV16" s="27">
        <v>56.877000000000002</v>
      </c>
      <c r="KW16" s="27">
        <v>57.86</v>
      </c>
      <c r="KX16" s="27">
        <v>106.70725</v>
      </c>
      <c r="KY16" s="27">
        <v>-1.3263499999999999</v>
      </c>
      <c r="KZ16" s="27">
        <v>-1.99065</v>
      </c>
      <c r="LA16" s="30">
        <v>109.5</v>
      </c>
      <c r="LB16" s="30">
        <v>122</v>
      </c>
      <c r="LC16" s="30">
        <f t="shared" ref="LC16:LC29" si="108">LA16-KT16</f>
        <v>5.5849999999999937</v>
      </c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30"/>
      <c r="MG16" s="30"/>
      <c r="MH16" s="30"/>
      <c r="MI16" s="27">
        <v>0.51041463414634103</v>
      </c>
      <c r="MJ16" s="27">
        <v>0.29579024390243902</v>
      </c>
      <c r="MK16" s="27">
        <v>0.22077073170731701</v>
      </c>
      <c r="ML16" s="27">
        <v>0.18364390243902401</v>
      </c>
      <c r="MM16" s="27">
        <v>0.137926829268293</v>
      </c>
      <c r="MN16" s="27">
        <v>0.16863414634146301</v>
      </c>
      <c r="MO16" s="27">
        <v>0.469091852073171</v>
      </c>
      <c r="MP16" s="27">
        <v>0.394913078836586</v>
      </c>
      <c r="MQ16" s="27">
        <v>0.23315521095609801</v>
      </c>
      <c r="MR16" s="27">
        <v>0.14487062816341501</v>
      </c>
      <c r="MS16" s="27">
        <v>0.26554500862195102</v>
      </c>
      <c r="MT16" s="27">
        <v>0.57337788289512204</v>
      </c>
      <c r="MU16" s="27">
        <v>0.50198339630731703</v>
      </c>
      <c r="MV16" s="27">
        <v>0.14234084505609801</v>
      </c>
      <c r="MW16" s="27">
        <v>1.7859350318146301</v>
      </c>
      <c r="MX16" s="27">
        <v>0.67476315406829301</v>
      </c>
      <c r="MY16" s="27">
        <v>0.56733949135609796</v>
      </c>
      <c r="MZ16" s="27">
        <v>0.74273566549024395</v>
      </c>
      <c r="NA16" s="27">
        <v>0.65794955689024404</v>
      </c>
      <c r="NB16" s="27">
        <f t="shared" si="73"/>
        <v>2.8609142336952909</v>
      </c>
      <c r="NC16" s="27">
        <f t="shared" si="74"/>
        <v>0.72559658294440532</v>
      </c>
      <c r="ND16" s="27">
        <v>112.6</v>
      </c>
      <c r="NE16" s="27">
        <v>41.4</v>
      </c>
      <c r="NF16" s="27">
        <v>39.5833333333333</v>
      </c>
      <c r="NG16" s="27">
        <v>-83.293333333333294</v>
      </c>
      <c r="NH16" s="27">
        <v>-2.5720000000000001</v>
      </c>
      <c r="NI16" s="27">
        <v>-0.19748780487804901</v>
      </c>
      <c r="NJ16" s="28">
        <v>131</v>
      </c>
      <c r="NK16" s="28">
        <v>148.5</v>
      </c>
      <c r="NL16" s="30">
        <f t="shared" si="75"/>
        <v>18.400000000000006</v>
      </c>
      <c r="NM16" s="27">
        <v>0.45400400000000002</v>
      </c>
      <c r="NN16" s="27">
        <v>0.26927600000000002</v>
      </c>
      <c r="NO16" s="27">
        <v>0.18713199999999999</v>
      </c>
      <c r="NP16" s="27">
        <v>0.149564</v>
      </c>
      <c r="NQ16" s="27">
        <v>0.12615999999999999</v>
      </c>
      <c r="NR16" s="27">
        <v>0.13968800000000001</v>
      </c>
      <c r="NS16" s="27">
        <v>0.50317230729200002</v>
      </c>
      <c r="NT16" s="27">
        <v>0.41540821820000001</v>
      </c>
      <c r="NU16" s="27">
        <v>0.28543622519599998</v>
      </c>
      <c r="NV16" s="27">
        <v>0.18009673750800001</v>
      </c>
      <c r="NW16" s="27">
        <v>0.25480209893599998</v>
      </c>
      <c r="NX16" s="27">
        <v>0.56423249937599995</v>
      </c>
      <c r="NY16" s="27">
        <v>0.52840659295600001</v>
      </c>
      <c r="NZ16" s="27">
        <v>8.5082242663999996E-2</v>
      </c>
      <c r="OA16" s="27">
        <v>2.0429234848040001</v>
      </c>
      <c r="OB16" s="27">
        <v>0.61511157845599995</v>
      </c>
      <c r="OC16" s="27">
        <v>0.50699313193200002</v>
      </c>
      <c r="OD16" s="27">
        <v>0.69320690468000001</v>
      </c>
      <c r="OE16" s="27">
        <v>0.60696293233200005</v>
      </c>
      <c r="OF16" s="27">
        <f t="shared" si="76"/>
        <v>2.2488313206077128</v>
      </c>
      <c r="OG16" s="27">
        <f t="shared" si="77"/>
        <v>0.68601732051872433</v>
      </c>
      <c r="OH16" s="27">
        <v>114.788</v>
      </c>
      <c r="OI16" s="27">
        <v>36.314399999999999</v>
      </c>
      <c r="OJ16" s="27">
        <v>38.0944</v>
      </c>
      <c r="OK16" s="27">
        <v>38.845999999999997</v>
      </c>
      <c r="OL16" s="28">
        <v>147</v>
      </c>
      <c r="OM16" s="28">
        <v>162</v>
      </c>
      <c r="ON16" s="30">
        <f t="shared" si="78"/>
        <v>32.212000000000003</v>
      </c>
      <c r="OO16" s="27">
        <v>0.47252051282051299</v>
      </c>
      <c r="OP16" s="27">
        <v>0.25283076923076903</v>
      </c>
      <c r="OQ16" s="27">
        <v>0.145902564102564</v>
      </c>
      <c r="OR16" s="27">
        <v>0.126784615384615</v>
      </c>
      <c r="OS16" s="27">
        <v>0.109005128205128</v>
      </c>
      <c r="OT16" s="27">
        <v>0.12683333333333299</v>
      </c>
      <c r="OU16" s="27">
        <v>0.57484945123076903</v>
      </c>
      <c r="OV16" s="27">
        <v>0.52621350942051304</v>
      </c>
      <c r="OW16" s="27">
        <v>0.33092194117692297</v>
      </c>
      <c r="OX16" s="27">
        <v>0.26736913416923103</v>
      </c>
      <c r="OY16" s="27">
        <v>0.30189117632051299</v>
      </c>
      <c r="OZ16" s="27">
        <v>0.62368656061025596</v>
      </c>
      <c r="PA16" s="27">
        <v>0.57502592305897404</v>
      </c>
      <c r="PB16" s="27">
        <v>7.5585520761538502E-2</v>
      </c>
      <c r="PC16" s="27">
        <v>2.7313383887512801</v>
      </c>
      <c r="PD16" s="27">
        <v>0.57457297116923101</v>
      </c>
      <c r="PE16" s="27">
        <v>0.52553653187179505</v>
      </c>
      <c r="PF16" s="27">
        <v>0.67297540395897404</v>
      </c>
      <c r="PG16" s="27">
        <v>0.635253963297436</v>
      </c>
      <c r="PH16" s="27">
        <f t="shared" si="79"/>
        <v>2.0545537384298171</v>
      </c>
      <c r="PI16" s="27">
        <f t="shared" si="80"/>
        <v>0.86892012494422355</v>
      </c>
      <c r="PJ16" s="27">
        <v>118.42727272727301</v>
      </c>
      <c r="PK16" s="27">
        <v>39.9509090909091</v>
      </c>
      <c r="PL16" s="27">
        <v>41.7872727272727</v>
      </c>
      <c r="PM16" s="27">
        <v>40.764545454545498</v>
      </c>
      <c r="PN16" s="27">
        <v>-22.110871794871802</v>
      </c>
      <c r="PO16" s="27">
        <v>-0.71712820512820497</v>
      </c>
      <c r="PP16" s="27">
        <v>-0.78712820512820503</v>
      </c>
      <c r="PQ16" s="27">
        <v>116.41818181818201</v>
      </c>
      <c r="PR16" s="30">
        <v>159</v>
      </c>
      <c r="PS16" s="30">
        <v>171</v>
      </c>
      <c r="PT16" s="30">
        <f t="shared" si="81"/>
        <v>40.572727272726993</v>
      </c>
      <c r="PU16" s="30">
        <f t="shared" si="82"/>
        <v>42.581818181817994</v>
      </c>
      <c r="PV16" s="27">
        <v>0.45486046511627898</v>
      </c>
      <c r="PW16" s="27">
        <v>0.21763023255814001</v>
      </c>
      <c r="PX16" s="27">
        <v>0.114723255813953</v>
      </c>
      <c r="PY16" s="27">
        <v>0.10482325581395301</v>
      </c>
      <c r="PZ16" s="27">
        <v>8.4127906976744202E-2</v>
      </c>
      <c r="QA16" s="27">
        <v>0.10772093023255799</v>
      </c>
      <c r="QB16" s="27">
        <v>0.62261345811860502</v>
      </c>
      <c r="QC16" s="27">
        <v>0.59389970394418601</v>
      </c>
      <c r="QD16" s="27">
        <v>0.34743434783953497</v>
      </c>
      <c r="QE16" s="27">
        <v>0.30739958266511602</v>
      </c>
      <c r="QF16" s="27">
        <v>0.35202271700930199</v>
      </c>
      <c r="QG16" s="27">
        <v>0.686190643497674</v>
      </c>
      <c r="QH16" s="27">
        <v>0.61487578994418601</v>
      </c>
      <c r="QI16" s="27">
        <v>0.110250750504651</v>
      </c>
      <c r="QJ16" s="27">
        <v>3.3480587566418598</v>
      </c>
      <c r="QK16" s="27">
        <v>0.59518590709069796</v>
      </c>
      <c r="QL16" s="27">
        <v>0.566365365748837</v>
      </c>
      <c r="QM16" s="27">
        <v>0.70042390911627905</v>
      </c>
      <c r="QN16" s="27">
        <v>0.67904261076046502</v>
      </c>
      <c r="QO16" s="27">
        <f t="shared" si="83"/>
        <v>2.3052881355931931</v>
      </c>
      <c r="QP16" s="27">
        <f t="shared" si="84"/>
        <v>1.0900610166593596</v>
      </c>
      <c r="QQ16" s="27">
        <v>125.611764705882</v>
      </c>
      <c r="QR16" s="27">
        <v>32.937647058823501</v>
      </c>
      <c r="QS16" s="27">
        <v>33.725882352941198</v>
      </c>
      <c r="QT16" s="27">
        <v>33.2976470588235</v>
      </c>
      <c r="QU16" s="27">
        <f t="shared" si="85"/>
        <v>0.35999999999999943</v>
      </c>
      <c r="QV16" s="27">
        <v>-27.7567209302326</v>
      </c>
      <c r="QW16" s="27">
        <v>-1.01795348837209</v>
      </c>
      <c r="QX16" s="27">
        <v>-1.0725813953488399</v>
      </c>
      <c r="QY16" s="27">
        <v>117.60588235294099</v>
      </c>
      <c r="QZ16" s="30">
        <v>164.5</v>
      </c>
      <c r="RA16" s="30">
        <v>180</v>
      </c>
      <c r="RB16" s="30">
        <f t="shared" si="86"/>
        <v>38.888235294118005</v>
      </c>
      <c r="RC16" s="30">
        <f t="shared" si="87"/>
        <v>46.894117647059005</v>
      </c>
      <c r="RD16" s="27">
        <v>0.41698717948718</v>
      </c>
      <c r="RE16" s="27">
        <v>0.20961538461538501</v>
      </c>
      <c r="RF16" s="27">
        <v>0.134220512820513</v>
      </c>
      <c r="RG16" s="27">
        <v>0.11258461538461501</v>
      </c>
      <c r="RH16" s="27">
        <v>9.1456410256410298E-2</v>
      </c>
      <c r="RI16" s="27">
        <v>0.113879487179487</v>
      </c>
      <c r="RJ16" s="27">
        <v>0.57163049456923098</v>
      </c>
      <c r="RK16" s="27">
        <v>0.50935741047948702</v>
      </c>
      <c r="RL16" s="27">
        <v>0.29949942098974403</v>
      </c>
      <c r="RM16" s="27">
        <v>0.21781886584359</v>
      </c>
      <c r="RN16" s="27">
        <v>0.32937792208974398</v>
      </c>
      <c r="RO16" s="27">
        <v>0.63766533284615401</v>
      </c>
      <c r="RP16" s="27">
        <v>0.56809609792564097</v>
      </c>
      <c r="RQ16" s="27">
        <v>0.104460358882051</v>
      </c>
      <c r="RR16" s="27">
        <v>2.7073521059358998</v>
      </c>
      <c r="RS16" s="27">
        <v>0.65065424283333295</v>
      </c>
      <c r="RT16" s="27">
        <v>0.57684791833076898</v>
      </c>
      <c r="RU16" s="27">
        <v>0.737190916841026</v>
      </c>
      <c r="RV16" s="27">
        <v>0.681481506497436</v>
      </c>
      <c r="RW16" s="27">
        <f t="shared" si="88"/>
        <v>2.7504761256971779</v>
      </c>
      <c r="RX16" s="27">
        <f t="shared" si="89"/>
        <v>0.98929663608562568</v>
      </c>
      <c r="RY16" s="27">
        <v>123.136</v>
      </c>
      <c r="RZ16" s="27">
        <v>35.848399999999998</v>
      </c>
      <c r="SA16" s="27">
        <v>39.822400000000002</v>
      </c>
      <c r="SB16" s="27">
        <v>40.212400000000002</v>
      </c>
      <c r="SC16" s="27">
        <v>131.05199999999999</v>
      </c>
      <c r="SD16" s="27">
        <v>168.5</v>
      </c>
      <c r="SE16" s="27">
        <v>183</v>
      </c>
      <c r="SF16" s="30">
        <f t="shared" si="90"/>
        <v>45.364000000000004</v>
      </c>
      <c r="SG16" s="30">
        <f t="shared" si="91"/>
        <v>37.448000000000008</v>
      </c>
      <c r="SH16" s="27">
        <v>0.41077999999999998</v>
      </c>
      <c r="SI16" s="27">
        <v>0.19797999999999999</v>
      </c>
      <c r="SJ16" s="27">
        <v>0.10986</v>
      </c>
      <c r="SK16" s="27">
        <v>9.9462499999999995E-2</v>
      </c>
      <c r="SL16" s="27">
        <v>8.0522499999999997E-2</v>
      </c>
      <c r="SM16" s="27">
        <v>0.10525</v>
      </c>
      <c r="SN16" s="27">
        <v>0.60778956262499995</v>
      </c>
      <c r="SO16" s="27">
        <v>0.57550695924249995</v>
      </c>
      <c r="SP16" s="27">
        <v>0.32978545727500003</v>
      </c>
      <c r="SQ16" s="27">
        <v>0.28502487458249998</v>
      </c>
      <c r="SR16" s="27">
        <v>0.34856405680750002</v>
      </c>
      <c r="SS16" s="27">
        <v>0.67076665908499999</v>
      </c>
      <c r="ST16" s="27">
        <v>0.59043208562750005</v>
      </c>
      <c r="SU16" s="27">
        <v>0.10592517664249999</v>
      </c>
      <c r="SV16" s="27">
        <v>3.1374341961850001</v>
      </c>
      <c r="SW16" s="27">
        <v>0.60693426524250005</v>
      </c>
      <c r="SX16" s="27">
        <v>0.57393388897749997</v>
      </c>
      <c r="SY16" s="27">
        <v>0.70840814153499998</v>
      </c>
      <c r="SZ16" s="27">
        <v>0.68388859033750005</v>
      </c>
      <c r="TA16" s="27">
        <f t="shared" si="92"/>
        <v>2.4148887880163414</v>
      </c>
      <c r="TB16" s="27">
        <f t="shared" si="93"/>
        <v>1.0748560460652592</v>
      </c>
      <c r="TC16" s="27">
        <v>0.45433157894736798</v>
      </c>
      <c r="TD16" s="27">
        <v>0.20266052631578901</v>
      </c>
      <c r="TE16" s="27">
        <v>9.3828947368420998E-2</v>
      </c>
      <c r="TF16" s="27">
        <v>8.8389473684210504E-2</v>
      </c>
      <c r="TG16" s="27">
        <v>7.8347368421052596E-2</v>
      </c>
      <c r="TH16" s="27">
        <v>9.7023684210526304E-2</v>
      </c>
      <c r="TI16" s="27">
        <v>0.67264543542894795</v>
      </c>
      <c r="TJ16" s="27">
        <v>0.65566450279473698</v>
      </c>
      <c r="TK16" s="27">
        <v>0.39085495595263198</v>
      </c>
      <c r="TL16" s="27">
        <v>0.36528128074473698</v>
      </c>
      <c r="TM16" s="27">
        <v>0.38275569761052602</v>
      </c>
      <c r="TN16" s="27">
        <v>0.705032421981579</v>
      </c>
      <c r="TO16" s="27">
        <v>0.64703712805789504</v>
      </c>
      <c r="TP16" s="27">
        <v>6.1213477844736797E-2</v>
      </c>
      <c r="TQ16" s="27">
        <v>4.1437622344473697</v>
      </c>
      <c r="TR16" s="27">
        <v>0.58506340816315805</v>
      </c>
      <c r="TS16" s="27">
        <v>0.56942020646052605</v>
      </c>
      <c r="TT16" s="27">
        <v>0.699750530778947</v>
      </c>
      <c r="TU16" s="27">
        <v>0.68843450476052603</v>
      </c>
      <c r="TV16" s="27">
        <f t="shared" si="94"/>
        <v>2.312481864783837</v>
      </c>
      <c r="TW16" s="27">
        <f t="shared" si="95"/>
        <v>1.2418355819298572</v>
      </c>
      <c r="TX16" s="27">
        <v>129.88684210526301</v>
      </c>
      <c r="TY16" s="27">
        <v>33.379473684210502</v>
      </c>
      <c r="TZ16" s="27">
        <v>30.630789473684199</v>
      </c>
      <c r="UA16" s="27">
        <v>30.2505263157895</v>
      </c>
      <c r="UB16" s="27">
        <v>-119.462868421053</v>
      </c>
      <c r="UC16" s="27">
        <v>-2.7469999999999999</v>
      </c>
      <c r="UD16" s="27">
        <v>-2.4341315789473699</v>
      </c>
      <c r="UE16" s="27">
        <v>127.771052631579</v>
      </c>
      <c r="UF16" s="27">
        <v>185</v>
      </c>
      <c r="UG16" s="30">
        <f t="shared" si="96"/>
        <v>55.113157894736986</v>
      </c>
      <c r="UH16" s="30">
        <f t="shared" si="97"/>
        <v>57.228947368421004</v>
      </c>
      <c r="UI16" s="27">
        <v>0.46196486486486499</v>
      </c>
      <c r="UJ16" s="27">
        <v>0.19652702702702701</v>
      </c>
      <c r="UK16" s="27">
        <v>6.7556756756756806E-2</v>
      </c>
      <c r="UL16" s="27">
        <v>7.4024324324324306E-2</v>
      </c>
      <c r="UM16" s="27">
        <v>6.0986486486486503E-2</v>
      </c>
      <c r="UN16" s="27">
        <v>8.7310810810810796E-2</v>
      </c>
      <c r="UO16" s="27">
        <v>0.72289206570810804</v>
      </c>
      <c r="UP16" s="27">
        <v>0.74382792760810801</v>
      </c>
      <c r="UQ16" s="27">
        <v>0.45187468229729699</v>
      </c>
      <c r="UR16" s="27">
        <v>0.487418870124324</v>
      </c>
      <c r="US16" s="27">
        <v>0.40290150721081103</v>
      </c>
      <c r="UT16" s="27">
        <v>0.76574552935675699</v>
      </c>
      <c r="UU16" s="27">
        <v>0.681278488845946</v>
      </c>
      <c r="UV16" s="27">
        <v>9.7368575594594595E-2</v>
      </c>
      <c r="UW16" s="27">
        <v>5.2562139167297302</v>
      </c>
      <c r="UX16" s="27">
        <v>0.54210349572432504</v>
      </c>
      <c r="UY16" s="27">
        <v>0.557518201227027</v>
      </c>
      <c r="UZ16" s="27">
        <v>0.673435770035135</v>
      </c>
      <c r="VA16" s="27">
        <v>0.68443457595405399</v>
      </c>
      <c r="VB16" s="27">
        <f t="shared" si="98"/>
        <v>2.0581319809719423</v>
      </c>
      <c r="VC16" s="27">
        <f t="shared" si="99"/>
        <v>1.3506429209929185</v>
      </c>
      <c r="VD16" s="27">
        <v>127.986486486486</v>
      </c>
      <c r="VE16" s="27">
        <v>35.893513513513497</v>
      </c>
      <c r="VF16" s="27">
        <v>30.510810810810799</v>
      </c>
      <c r="VG16" s="27">
        <v>30.566756756756799</v>
      </c>
      <c r="VH16" s="27">
        <v>153.03837837837801</v>
      </c>
      <c r="VI16" s="27">
        <v>-2.80413513513514</v>
      </c>
      <c r="VJ16" s="27">
        <v>-2.0670540540540498</v>
      </c>
      <c r="VK16" s="27">
        <v>133.459459459459</v>
      </c>
      <c r="VL16" s="27">
        <v>190</v>
      </c>
      <c r="VM16" s="30">
        <f t="shared" si="100"/>
        <v>62.013513513513999</v>
      </c>
      <c r="VN16" s="30">
        <f t="shared" si="101"/>
        <v>56.540540540541002</v>
      </c>
      <c r="VO16" s="27">
        <v>0.55361499999999997</v>
      </c>
      <c r="VP16" s="27">
        <v>0.23725750000000001</v>
      </c>
      <c r="VQ16" s="27">
        <v>5.2130000000000003E-2</v>
      </c>
      <c r="VR16" s="27">
        <v>7.1212499999999998E-2</v>
      </c>
      <c r="VS16" s="27">
        <v>7.2732500000000005E-2</v>
      </c>
      <c r="VT16" s="27">
        <v>8.97675E-2</v>
      </c>
      <c r="VU16" s="27">
        <v>0.77170238574000005</v>
      </c>
      <c r="VV16" s="27">
        <v>0.82766023961000001</v>
      </c>
      <c r="VW16" s="27">
        <v>0.53782774449750004</v>
      </c>
      <c r="VX16" s="27">
        <v>0.63951613272999996</v>
      </c>
      <c r="VY16" s="27">
        <v>0.39995342433249997</v>
      </c>
      <c r="VZ16" s="27">
        <v>0.76728632022749998</v>
      </c>
      <c r="WA16" s="27">
        <v>0.72036870078750004</v>
      </c>
      <c r="WB16" s="27">
        <v>-9.4979320625000006E-3</v>
      </c>
      <c r="WC16" s="27">
        <v>6.7844779248974998</v>
      </c>
      <c r="WD16" s="27">
        <v>0.48326322871499999</v>
      </c>
      <c r="WE16" s="27">
        <v>0.51825816196249996</v>
      </c>
      <c r="WF16" s="27">
        <v>0.63073206995499997</v>
      </c>
      <c r="WG16" s="27">
        <v>0.65573114178750003</v>
      </c>
      <c r="WH16" s="27">
        <f t="shared" si="102"/>
        <v>1.7088628107655532</v>
      </c>
      <c r="WI16" s="27">
        <f t="shared" si="103"/>
        <v>1.3333930434232846</v>
      </c>
      <c r="WJ16" s="27">
        <v>118.41249999999999</v>
      </c>
      <c r="WK16" s="27">
        <v>35.866750000000003</v>
      </c>
      <c r="WL16" s="27">
        <v>30.437999999999999</v>
      </c>
      <c r="WM16" s="27">
        <v>30.663</v>
      </c>
      <c r="WN16" s="27">
        <v>-139.67744999999999</v>
      </c>
      <c r="WO16" s="27">
        <v>-2.5989749999999998</v>
      </c>
      <c r="WP16" s="27">
        <v>-1.855475</v>
      </c>
      <c r="WQ16" s="27">
        <v>128.06</v>
      </c>
      <c r="WR16" s="27">
        <v>196.5</v>
      </c>
      <c r="WS16" s="30">
        <f t="shared" si="104"/>
        <v>78.087500000000006</v>
      </c>
      <c r="WT16" s="30">
        <f t="shared" si="105"/>
        <v>68.44</v>
      </c>
      <c r="WU16" s="28">
        <v>4.95</v>
      </c>
      <c r="WV16" s="24">
        <v>1.06</v>
      </c>
      <c r="WW16" s="28">
        <v>80.400000000000006</v>
      </c>
      <c r="WX16" s="28">
        <v>28.3</v>
      </c>
      <c r="WY16" s="28">
        <v>6.6</v>
      </c>
      <c r="WZ16" s="28">
        <v>10.1</v>
      </c>
    </row>
    <row r="17" spans="1:624" x14ac:dyDescent="0.25">
      <c r="A17" s="27">
        <v>26</v>
      </c>
      <c r="B17" s="27">
        <v>4</v>
      </c>
      <c r="C17" s="27">
        <v>404</v>
      </c>
      <c r="D17" s="27">
        <v>4</v>
      </c>
      <c r="E17" s="27" t="s">
        <v>47</v>
      </c>
      <c r="F17" s="27">
        <v>2</v>
      </c>
      <c r="G17" s="27">
        <f t="shared" si="0"/>
        <v>131.04000000000002</v>
      </c>
      <c r="H17" s="28">
        <f t="shared" si="1"/>
        <v>43.680000000000007</v>
      </c>
      <c r="I17" s="29">
        <v>117</v>
      </c>
      <c r="J17" s="27">
        <f t="shared" si="2"/>
        <v>43.680000000000007</v>
      </c>
      <c r="K17" s="27">
        <f t="shared" si="3"/>
        <v>43.680000000000007</v>
      </c>
      <c r="L17" s="27">
        <f t="shared" si="4"/>
        <v>43.680000000000007</v>
      </c>
      <c r="M17" s="30">
        <v>408726.75143800001</v>
      </c>
      <c r="N17" s="30">
        <v>3660433.5953580001</v>
      </c>
      <c r="O17" s="31">
        <v>33.078671</v>
      </c>
      <c r="P17" s="31">
        <v>-111.977913</v>
      </c>
      <c r="Q17" s="27">
        <v>49.12</v>
      </c>
      <c r="R17" s="27">
        <v>24.72</v>
      </c>
      <c r="S17" s="27">
        <v>26.160000000000004</v>
      </c>
      <c r="T17" s="27">
        <v>51.12</v>
      </c>
      <c r="U17" s="27">
        <v>24.72</v>
      </c>
      <c r="V17" s="27">
        <v>24.160000000000004</v>
      </c>
      <c r="W17" s="27">
        <v>37.685950413223097</v>
      </c>
      <c r="X17" s="27">
        <f t="shared" si="5"/>
        <v>-37.685950413223097</v>
      </c>
      <c r="Y17" s="29">
        <v>-9999</v>
      </c>
      <c r="Z17" s="29">
        <v>-9999</v>
      </c>
      <c r="AA17" s="29">
        <v>-9999</v>
      </c>
      <c r="AB17" s="27">
        <v>8.5</v>
      </c>
      <c r="AC17" s="27">
        <v>7.2</v>
      </c>
      <c r="AD17" s="27">
        <v>0.76</v>
      </c>
      <c r="AE17" s="27" t="s">
        <v>98</v>
      </c>
      <c r="AF17" s="27">
        <v>2</v>
      </c>
      <c r="AG17" s="27">
        <v>0.9</v>
      </c>
      <c r="AH17" s="27">
        <v>0.1</v>
      </c>
      <c r="AI17" s="27">
        <v>0</v>
      </c>
      <c r="AJ17" s="27">
        <v>243</v>
      </c>
      <c r="AK17" s="27">
        <v>28</v>
      </c>
      <c r="AL17" s="27">
        <v>0.88</v>
      </c>
      <c r="AM17" s="27">
        <v>5.3</v>
      </c>
      <c r="AN17" s="27">
        <v>11.8</v>
      </c>
      <c r="AO17" s="27">
        <v>3.03</v>
      </c>
      <c r="AP17" s="27">
        <v>3837</v>
      </c>
      <c r="AQ17" s="27">
        <v>276</v>
      </c>
      <c r="AR17" s="27">
        <v>223</v>
      </c>
      <c r="AS17" s="27">
        <v>23.1</v>
      </c>
      <c r="AT17" s="27">
        <v>0</v>
      </c>
      <c r="AU17" s="27">
        <v>3</v>
      </c>
      <c r="AV17" s="27">
        <v>83</v>
      </c>
      <c r="AW17" s="27">
        <v>10</v>
      </c>
      <c r="AX17" s="27">
        <v>4</v>
      </c>
      <c r="AY17" s="27">
        <v>0.9</v>
      </c>
      <c r="AZ17" s="27">
        <v>25</v>
      </c>
      <c r="BA17" s="27">
        <v>57.00379635938868</v>
      </c>
      <c r="BB17" s="27">
        <v>39</v>
      </c>
      <c r="BC17" s="27">
        <v>3.54</v>
      </c>
      <c r="BD17" s="27">
        <v>1.6700000000000002</v>
      </c>
      <c r="BE17" s="27">
        <v>1.06</v>
      </c>
      <c r="BF17" s="32">
        <v>4.4842385674115732</v>
      </c>
      <c r="BG17" s="32">
        <v>0.96676134947924453</v>
      </c>
      <c r="BH17" s="32">
        <v>0.84149402096353543</v>
      </c>
      <c r="BI17" s="32">
        <v>1.0910177850844418</v>
      </c>
      <c r="BJ17" s="32">
        <v>1.6865425876952247</v>
      </c>
      <c r="BK17" s="32">
        <v>1.4434323826589017</v>
      </c>
      <c r="BL17" s="24">
        <f t="shared" si="6"/>
        <v>21.803999667563271</v>
      </c>
      <c r="BM17" s="24">
        <f t="shared" si="7"/>
        <v>25.169975751417415</v>
      </c>
      <c r="BN17" s="24">
        <f t="shared" si="8"/>
        <v>29.534046891755182</v>
      </c>
      <c r="BO17" s="28">
        <f t="shared" si="9"/>
        <v>42.053946773171688</v>
      </c>
      <c r="BP17" s="24">
        <f t="shared" si="10"/>
        <v>4.3640711403377672</v>
      </c>
      <c r="BQ17" s="24">
        <f t="shared" si="11"/>
        <v>6.7461703507808988</v>
      </c>
      <c r="BR17" s="24">
        <f t="shared" si="12"/>
        <v>5.7737295306356069</v>
      </c>
      <c r="BS17" s="24">
        <f t="shared" si="13"/>
        <v>16.883971021754274</v>
      </c>
      <c r="BT17" s="32">
        <v>1.5861140206494089</v>
      </c>
      <c r="BU17" s="32">
        <v>1.3363917422958014</v>
      </c>
      <c r="BV17" s="32">
        <v>1.6370533040527051</v>
      </c>
      <c r="BW17" s="32">
        <v>1.7219005789578756</v>
      </c>
      <c r="BX17" s="32">
        <v>1.619735858460005</v>
      </c>
      <c r="BY17" s="32">
        <v>1.1448481831757094</v>
      </c>
      <c r="BZ17" s="24">
        <f t="shared" si="14"/>
        <v>11.690023051780841</v>
      </c>
      <c r="CA17" s="24">
        <f t="shared" si="15"/>
        <v>18.23823626799166</v>
      </c>
      <c r="CB17" s="24">
        <f t="shared" si="16"/>
        <v>25.12583858382316</v>
      </c>
      <c r="CC17" s="24">
        <f t="shared" si="17"/>
        <v>6.8876023158315025</v>
      </c>
      <c r="CD17" s="24">
        <f t="shared" si="18"/>
        <v>6.47894343384002</v>
      </c>
      <c r="CE17" s="24">
        <f t="shared" si="19"/>
        <v>4.5793927327028374</v>
      </c>
      <c r="CF17" s="24">
        <f t="shared" si="20"/>
        <v>17.945938482374359</v>
      </c>
      <c r="CG17" s="27">
        <v>7.7769442360590144</v>
      </c>
      <c r="CH17" s="27">
        <v>0.8665164037064863</v>
      </c>
      <c r="CI17" s="27">
        <v>0.40666733607791944</v>
      </c>
      <c r="CJ17" s="27">
        <v>15.497266663323135</v>
      </c>
      <c r="CK17" s="27">
        <v>11.6</v>
      </c>
      <c r="CL17" s="27">
        <f t="shared" si="21"/>
        <v>2.2138952376175909</v>
      </c>
      <c r="CM17" s="27">
        <v>2.6585681569252215</v>
      </c>
      <c r="CN17" s="27">
        <f t="shared" si="22"/>
        <v>0.66464203923130538</v>
      </c>
      <c r="CO17" s="27">
        <v>1.7257813675813973</v>
      </c>
      <c r="CP17" s="27">
        <v>1.9294377067254684</v>
      </c>
      <c r="CQ17" s="28">
        <f t="shared" si="23"/>
        <v>34.573842559062001</v>
      </c>
      <c r="CR17" s="28">
        <f t="shared" si="24"/>
        <v>36.20051190337368</v>
      </c>
      <c r="CS17" s="28">
        <f t="shared" si="25"/>
        <v>45.056092853844042</v>
      </c>
      <c r="CT17" s="28">
        <f t="shared" si="26"/>
        <v>54.617786481094853</v>
      </c>
      <c r="CU17" s="27">
        <f t="shared" si="27"/>
        <v>8.8555809504703635</v>
      </c>
      <c r="CV17" s="27">
        <f t="shared" si="28"/>
        <v>2.6585681569252215</v>
      </c>
      <c r="CW17" s="27">
        <f t="shared" si="29"/>
        <v>6.9031254703255893</v>
      </c>
      <c r="CX17" s="27">
        <f t="shared" si="30"/>
        <v>18.417274577721173</v>
      </c>
      <c r="CY17" s="29">
        <v>-9999</v>
      </c>
      <c r="CZ17" s="29">
        <v>-9999</v>
      </c>
      <c r="DA17" s="29">
        <v>-9999</v>
      </c>
      <c r="DB17" s="29">
        <v>-9999</v>
      </c>
      <c r="DC17" s="29">
        <v>-9999</v>
      </c>
      <c r="DD17" s="29">
        <v>-9999</v>
      </c>
      <c r="DE17" s="24">
        <v>15.2</v>
      </c>
      <c r="DF17" s="24">
        <v>15.2</v>
      </c>
      <c r="DG17" s="24">
        <v>15.2</v>
      </c>
      <c r="DH17" s="24">
        <v>16.666666666666668</v>
      </c>
      <c r="DI17" s="24">
        <v>25.333333333333332</v>
      </c>
      <c r="DJ17" s="24">
        <v>25.333333333333332</v>
      </c>
      <c r="DK17" s="24">
        <v>39.333333333333336</v>
      </c>
      <c r="DL17" s="24">
        <v>36.666666666666664</v>
      </c>
      <c r="DM17" s="24">
        <v>48.666666666666664</v>
      </c>
      <c r="DN17" s="24">
        <v>48.333333333333336</v>
      </c>
      <c r="DO17" s="24">
        <v>59.333333333333336</v>
      </c>
      <c r="DP17" s="24">
        <v>60</v>
      </c>
      <c r="DQ17" s="24">
        <v>71</v>
      </c>
      <c r="DR17" s="28">
        <f t="shared" ref="DR17:DR41" si="109">AVERAGE(DK17,DM18,DO17)</f>
        <v>50</v>
      </c>
      <c r="DS17" s="28">
        <f t="shared" si="31"/>
        <v>48.333333333333336</v>
      </c>
      <c r="DT17" s="24">
        <v>75.666666666666671</v>
      </c>
      <c r="DU17" s="24">
        <v>85.666666666666671</v>
      </c>
      <c r="DV17" s="24">
        <v>82.666666666666671</v>
      </c>
      <c r="DW17" s="24">
        <v>85</v>
      </c>
      <c r="DX17" s="24">
        <v>78</v>
      </c>
      <c r="DY17" s="24">
        <v>88.333333333333329</v>
      </c>
      <c r="DZ17" s="28">
        <v>82.666666666666671</v>
      </c>
      <c r="EA17" s="28">
        <v>91.333333333333329</v>
      </c>
      <c r="EB17" s="24">
        <v>178</v>
      </c>
      <c r="EC17" s="24">
        <v>189</v>
      </c>
      <c r="ED17" s="24">
        <v>199</v>
      </c>
      <c r="EE17" s="24">
        <v>199</v>
      </c>
      <c r="EF17" s="24">
        <v>201</v>
      </c>
      <c r="EG17" s="24">
        <v>203</v>
      </c>
      <c r="EH17" s="33">
        <v>-9999</v>
      </c>
      <c r="EI17" s="33">
        <v>-9999</v>
      </c>
      <c r="EJ17" s="33">
        <v>-9999</v>
      </c>
      <c r="EK17" s="33">
        <v>-9999</v>
      </c>
      <c r="EL17" s="33">
        <v>-9999</v>
      </c>
      <c r="EM17" s="33">
        <v>-9999</v>
      </c>
      <c r="EN17" s="33">
        <v>-9999</v>
      </c>
      <c r="EO17" s="33">
        <v>-9999</v>
      </c>
      <c r="EP17" s="33">
        <v>-9999</v>
      </c>
      <c r="EQ17" s="29">
        <v>-9999</v>
      </c>
      <c r="ER17" s="29">
        <v>-9999</v>
      </c>
      <c r="ES17" s="29">
        <v>-9999</v>
      </c>
      <c r="ET17" s="29">
        <v>-9999</v>
      </c>
      <c r="EU17" s="29">
        <v>-9999</v>
      </c>
      <c r="EV17" s="29">
        <v>-9999</v>
      </c>
      <c r="EW17" s="33">
        <v>-9999</v>
      </c>
      <c r="EX17" s="33">
        <v>-9999</v>
      </c>
      <c r="EY17" s="29">
        <v>-9999</v>
      </c>
      <c r="EZ17" s="29">
        <v>-9999</v>
      </c>
      <c r="FA17" s="29">
        <v>-9999</v>
      </c>
      <c r="FB17" s="29">
        <v>-9999</v>
      </c>
      <c r="FC17" s="29">
        <v>-9999</v>
      </c>
      <c r="FD17" s="29">
        <v>-9999</v>
      </c>
      <c r="FE17" s="29">
        <v>-9999</v>
      </c>
      <c r="FF17" s="29">
        <v>-9999</v>
      </c>
      <c r="FG17" s="29">
        <v>-9999</v>
      </c>
      <c r="FH17" s="29">
        <v>-9999</v>
      </c>
      <c r="FI17" s="27">
        <v>259.63</v>
      </c>
      <c r="FJ17" s="27">
        <v>12</v>
      </c>
      <c r="FK17" s="27">
        <v>228.38</v>
      </c>
      <c r="FL17" s="27">
        <v>273.91999999999996</v>
      </c>
      <c r="FM17" s="29">
        <v>-9999</v>
      </c>
      <c r="FN17" s="27">
        <v>175.92</v>
      </c>
      <c r="FO17" s="27">
        <v>346.74</v>
      </c>
      <c r="FP17" s="24">
        <v>193.16</v>
      </c>
      <c r="FQ17" s="27">
        <v>144.38</v>
      </c>
      <c r="FR17" s="24">
        <v>202.26000000000002</v>
      </c>
      <c r="FS17" s="27">
        <v>150.89999999999998</v>
      </c>
      <c r="FT17" s="24">
        <f t="shared" si="32"/>
        <v>1415.4901960784314</v>
      </c>
      <c r="FU17" s="24">
        <f t="shared" si="33"/>
        <v>1263.8305322128851</v>
      </c>
      <c r="FV17" s="24">
        <f t="shared" si="34"/>
        <v>2545.3921568627452</v>
      </c>
      <c r="FW17" s="24">
        <f t="shared" si="35"/>
        <v>2685.4901960784309</v>
      </c>
      <c r="FX17" s="24">
        <f t="shared" si="36"/>
        <v>1724.705882352941</v>
      </c>
      <c r="FY17" s="24">
        <f t="shared" si="37"/>
        <v>3399.4117647058824</v>
      </c>
      <c r="FZ17" s="24">
        <f t="shared" si="38"/>
        <v>10355</v>
      </c>
      <c r="GA17" s="24">
        <f t="shared" si="39"/>
        <v>1893.7254901960785</v>
      </c>
      <c r="GB17" s="24">
        <v>64.38</v>
      </c>
      <c r="GC17" s="24">
        <v>76.92</v>
      </c>
      <c r="GD17" s="24">
        <f t="shared" si="40"/>
        <v>51.86</v>
      </c>
      <c r="GE17" s="27">
        <v>3.09</v>
      </c>
      <c r="GF17" s="27">
        <f t="shared" si="41"/>
        <v>78.652617647058818</v>
      </c>
      <c r="GG17" s="27">
        <v>0.92700000000000005</v>
      </c>
      <c r="GH17" s="27">
        <f t="shared" si="42"/>
        <v>24.894494117647056</v>
      </c>
      <c r="GI17" s="27">
        <v>1.58</v>
      </c>
      <c r="GJ17" s="27">
        <f t="shared" si="43"/>
        <v>27.25035294117647</v>
      </c>
      <c r="GK17" s="27">
        <v>3.58</v>
      </c>
      <c r="GL17" s="27">
        <v>3.2559999999999998</v>
      </c>
      <c r="GM17" s="27">
        <f t="shared" si="44"/>
        <v>1.0995085995085996</v>
      </c>
      <c r="GN17" s="29">
        <v>-9999</v>
      </c>
      <c r="GO17" s="27">
        <f t="shared" si="45"/>
        <v>67.795372549019604</v>
      </c>
      <c r="GP17" s="24">
        <f t="shared" si="46"/>
        <v>198.59283725490195</v>
      </c>
      <c r="GQ17" s="24">
        <f t="shared" si="47"/>
        <v>177.31503326330531</v>
      </c>
      <c r="GR17" s="24">
        <f t="shared" si="107"/>
        <v>52.421273851420892</v>
      </c>
      <c r="GS17" s="27">
        <v>18.600000000000001</v>
      </c>
      <c r="GT17" s="24">
        <v>7.56</v>
      </c>
      <c r="GU17" s="24">
        <f t="shared" si="48"/>
        <v>7.05</v>
      </c>
      <c r="GV17" s="27">
        <f t="shared" si="49"/>
        <v>5454.7862346828651</v>
      </c>
      <c r="GW17" s="27">
        <v>2.46</v>
      </c>
      <c r="GX17" s="27">
        <f t="shared" si="50"/>
        <v>0.34893617021276596</v>
      </c>
      <c r="GY17" s="27">
        <f t="shared" si="51"/>
        <v>1903.372218059553</v>
      </c>
      <c r="GZ17" s="29">
        <v>-9999</v>
      </c>
      <c r="HA17" s="29">
        <v>-9999</v>
      </c>
      <c r="HB17" s="27">
        <v>5586.357142857144</v>
      </c>
      <c r="HC17" s="27">
        <f t="shared" si="52"/>
        <v>1949.2820668693014</v>
      </c>
      <c r="HD17" s="27">
        <f t="shared" si="53"/>
        <v>2017.5069392097269</v>
      </c>
      <c r="HE17" s="29">
        <v>-9999</v>
      </c>
      <c r="HF17" s="30">
        <v>3.81</v>
      </c>
      <c r="HG17" s="30">
        <f t="shared" si="55"/>
        <v>3.75</v>
      </c>
      <c r="HH17" s="30">
        <v>2287</v>
      </c>
      <c r="HI17" s="30">
        <f t="shared" si="56"/>
        <v>0.49603174603174605</v>
      </c>
      <c r="HJ17" s="27">
        <f t="shared" si="57"/>
        <v>2947.9057523605275</v>
      </c>
      <c r="HK17" s="27">
        <f t="shared" si="58"/>
        <v>1769.5171799602433</v>
      </c>
      <c r="HL17" s="27">
        <v>3.91</v>
      </c>
      <c r="HM17" s="30">
        <f t="shared" si="59"/>
        <v>115.26311491729663</v>
      </c>
      <c r="HN17" s="30">
        <f t="shared" si="60"/>
        <v>129.09468870737223</v>
      </c>
      <c r="HO17" s="30">
        <f t="shared" si="61"/>
        <v>0.65004705351821912</v>
      </c>
      <c r="HP17" s="27">
        <v>3.42</v>
      </c>
      <c r="HQ17" s="27">
        <v>0.58383103448275897</v>
      </c>
      <c r="HR17" s="27">
        <v>0.50324827586206899</v>
      </c>
      <c r="HS17" s="27">
        <v>0.47482413793103401</v>
      </c>
      <c r="HT17" s="27">
        <v>0.399393103448276</v>
      </c>
      <c r="HU17" s="27">
        <v>0.27887931034482799</v>
      </c>
      <c r="HV17" s="27">
        <v>0.309103448275862</v>
      </c>
      <c r="HW17" s="27">
        <v>0.18746659117241399</v>
      </c>
      <c r="HX17" s="27">
        <v>0.10278445968965499</v>
      </c>
      <c r="HY17" s="27">
        <v>0.115099375310345</v>
      </c>
      <c r="HZ17" s="27">
        <v>2.90408834137931E-2</v>
      </c>
      <c r="IA17" s="27">
        <v>7.3975012896551701E-2</v>
      </c>
      <c r="IB17" s="27">
        <v>0.35330672217241399</v>
      </c>
      <c r="IC17" s="27">
        <v>0.30750196913793099</v>
      </c>
      <c r="ID17" s="27">
        <v>0.177660400206897</v>
      </c>
      <c r="IE17" s="27">
        <v>0.46198423144827599</v>
      </c>
      <c r="IF17" s="27">
        <v>0.72019515355172403</v>
      </c>
      <c r="IG17" s="27">
        <v>0.39218517606896602</v>
      </c>
      <c r="IH17" s="27">
        <v>0.73907927213793101</v>
      </c>
      <c r="II17" s="27">
        <v>0.43341437927586202</v>
      </c>
      <c r="IJ17" s="27">
        <f t="shared" si="62"/>
        <v>2.8350115249302048</v>
      </c>
      <c r="IK17" s="27">
        <f t="shared" si="63"/>
        <v>0.16012525523838295</v>
      </c>
      <c r="IL17" s="27">
        <v>103.321428571429</v>
      </c>
      <c r="IM17" s="27">
        <v>27.1971428571429</v>
      </c>
      <c r="IN17" s="27">
        <v>31.869285714285699</v>
      </c>
      <c r="IO17" s="27">
        <v>32.247142857142897</v>
      </c>
      <c r="IP17" s="27">
        <v>93.6357142857143</v>
      </c>
      <c r="IQ17" s="27">
        <v>-1.02257142857143</v>
      </c>
      <c r="IR17" s="27">
        <v>-0.82417241379310302</v>
      </c>
      <c r="IS17" s="30">
        <v>104</v>
      </c>
      <c r="IT17" s="30">
        <v>118.5</v>
      </c>
      <c r="IU17" s="30">
        <f t="shared" si="64"/>
        <v>0.67857142857100428</v>
      </c>
      <c r="IV17" s="27">
        <v>0.60871714285714296</v>
      </c>
      <c r="IW17" s="27">
        <v>0.50577142857142898</v>
      </c>
      <c r="IX17" s="27">
        <v>0.47399999999999998</v>
      </c>
      <c r="IY17" s="27">
        <v>0.40081142857142799</v>
      </c>
      <c r="IZ17" s="27">
        <v>0.279722857142857</v>
      </c>
      <c r="JA17" s="27">
        <v>0.31396571428571401</v>
      </c>
      <c r="JB17" s="27">
        <v>0.20606593786571401</v>
      </c>
      <c r="JC17" s="27">
        <v>0.124414857948571</v>
      </c>
      <c r="JD17" s="27">
        <v>0.115797149974286</v>
      </c>
      <c r="JE17" s="27">
        <v>3.2305687391428597E-2</v>
      </c>
      <c r="JF17" s="27">
        <v>9.2490695959999994E-2</v>
      </c>
      <c r="JG17" s="27">
        <v>0.37036127892285697</v>
      </c>
      <c r="JH17" s="27">
        <v>0.31941986668</v>
      </c>
      <c r="JI17" s="27">
        <v>0.17791530627142799</v>
      </c>
      <c r="JJ17" s="27">
        <v>0.519822530477143</v>
      </c>
      <c r="JK17" s="27">
        <v>0.74527323619142904</v>
      </c>
      <c r="JL17" s="27">
        <v>0.44736262596857101</v>
      </c>
      <c r="JM17" s="27">
        <v>0.76636343940285701</v>
      </c>
      <c r="JN17" s="27">
        <v>0.49362030688571401</v>
      </c>
      <c r="JO17" s="27">
        <f t="shared" si="65"/>
        <v>3.2401978417265647</v>
      </c>
      <c r="JP17" s="27">
        <f t="shared" si="66"/>
        <v>0.20354197265845597</v>
      </c>
      <c r="JQ17" s="27">
        <v>30.606111111111101</v>
      </c>
      <c r="JR17" s="27">
        <v>40.161111111111097</v>
      </c>
      <c r="JS17" s="27">
        <v>41.168333333333301</v>
      </c>
      <c r="JT17" s="27">
        <v>-170.107333333333</v>
      </c>
      <c r="JU17" s="27">
        <v>-1.2521111111111101</v>
      </c>
      <c r="JV17" s="27">
        <v>-1.9760555555555599</v>
      </c>
      <c r="JW17" s="30">
        <v>105.5</v>
      </c>
      <c r="JX17" s="30">
        <v>119</v>
      </c>
      <c r="JY17" s="27">
        <v>0.47734634146341498</v>
      </c>
      <c r="JZ17" s="27">
        <v>0.41027073170731698</v>
      </c>
      <c r="KA17" s="27">
        <v>0.34502926829268299</v>
      </c>
      <c r="KB17" s="27">
        <v>0.28136097560975598</v>
      </c>
      <c r="KC17" s="27">
        <v>0.209675609756098</v>
      </c>
      <c r="KD17" s="27">
        <v>0.219646341463415</v>
      </c>
      <c r="KE17" s="27">
        <v>0.258234562063415</v>
      </c>
      <c r="KF17" s="27">
        <v>0.16086971310975601</v>
      </c>
      <c r="KG17" s="27">
        <v>0.18643197199512199</v>
      </c>
      <c r="KH17" s="27">
        <v>8.6462179375609696E-2</v>
      </c>
      <c r="KI17" s="27">
        <v>7.5474614539024404E-2</v>
      </c>
      <c r="KJ17" s="27">
        <v>0.38953391935609699</v>
      </c>
      <c r="KK17" s="27">
        <v>0.36959057945121998</v>
      </c>
      <c r="KL17" s="27">
        <v>0.14597329649268301</v>
      </c>
      <c r="KM17" s="27">
        <v>0.69760082667073198</v>
      </c>
      <c r="KN17" s="27">
        <v>0.46869547858048799</v>
      </c>
      <c r="KO17" s="27">
        <v>0.29108150524146298</v>
      </c>
      <c r="KP17" s="27">
        <v>0.505338012517073</v>
      </c>
      <c r="KQ17" s="27">
        <v>0.34032301446829299</v>
      </c>
      <c r="KR17" s="27">
        <f t="shared" si="67"/>
        <v>1.0281132004934854</v>
      </c>
      <c r="KS17" s="27">
        <f t="shared" si="68"/>
        <v>0.16349109154573838</v>
      </c>
      <c r="KT17" s="27">
        <v>101.35</v>
      </c>
      <c r="KU17" s="27">
        <v>37.737499999999997</v>
      </c>
      <c r="KV17" s="27">
        <v>56.783999999999999</v>
      </c>
      <c r="KW17" s="27">
        <v>58.977499999999999</v>
      </c>
      <c r="KX17" s="27">
        <v>105.55934999999999</v>
      </c>
      <c r="KY17" s="27">
        <v>-1.3366</v>
      </c>
      <c r="KZ17" s="27">
        <v>-1.77305</v>
      </c>
      <c r="LA17" s="30">
        <v>109.5</v>
      </c>
      <c r="LB17" s="30">
        <v>122</v>
      </c>
      <c r="LC17" s="30">
        <f t="shared" si="108"/>
        <v>8.1500000000000057</v>
      </c>
      <c r="LD17" s="27">
        <v>0.51879687500000005</v>
      </c>
      <c r="LE17" s="27">
        <v>0.330365625</v>
      </c>
      <c r="LF17" s="27">
        <v>0.33524062500000001</v>
      </c>
      <c r="LG17" s="27">
        <v>0.26129999999999998</v>
      </c>
      <c r="LH17" s="27">
        <v>0.18363750000000001</v>
      </c>
      <c r="LI17" s="27">
        <v>0.22023124999999999</v>
      </c>
      <c r="LJ17" s="27">
        <v>0.32944491714375002</v>
      </c>
      <c r="LK17" s="27">
        <v>0.2144769852125</v>
      </c>
      <c r="LL17" s="27">
        <v>0.1166597544375</v>
      </c>
      <c r="LM17" s="27">
        <v>-7.2315111468750004E-3</v>
      </c>
      <c r="LN17" s="27">
        <v>0.22144537727499999</v>
      </c>
      <c r="LO17" s="27">
        <v>0.47656964227187498</v>
      </c>
      <c r="LP17" s="27">
        <v>0.40341559455624998</v>
      </c>
      <c r="LQ17" s="27">
        <v>0.174549310478125</v>
      </c>
      <c r="LR17" s="27">
        <v>0.98757572838437502</v>
      </c>
      <c r="LS17" s="27">
        <v>1.04056800805625</v>
      </c>
      <c r="LT17" s="27">
        <v>0.67324207181562501</v>
      </c>
      <c r="LU17" s="27">
        <v>1.03342082105</v>
      </c>
      <c r="LV17" s="27">
        <v>0.73218102936874996</v>
      </c>
      <c r="LW17" s="27">
        <f t="shared" si="70"/>
        <v>-38.652564102563971</v>
      </c>
      <c r="LX17" s="27">
        <f t="shared" si="71"/>
        <v>0.57037184180406197</v>
      </c>
      <c r="LY17" s="27">
        <v>104.72812500000001</v>
      </c>
      <c r="LZ17" s="27">
        <v>38.015625</v>
      </c>
      <c r="MA17" s="27">
        <v>50.656874999999999</v>
      </c>
      <c r="MB17" s="27">
        <v>51.101875</v>
      </c>
      <c r="MC17" s="27">
        <v>119.94175</v>
      </c>
      <c r="MD17" s="27">
        <v>-1.71796875</v>
      </c>
      <c r="ME17" s="27">
        <v>-1.8243437499999999</v>
      </c>
      <c r="MF17" s="30">
        <v>118.5</v>
      </c>
      <c r="MG17" s="30">
        <v>131</v>
      </c>
      <c r="MH17" s="30">
        <f>MF17-LY17</f>
        <v>13.771874999999994</v>
      </c>
      <c r="MI17" s="27">
        <v>0.54947857142857104</v>
      </c>
      <c r="MJ17" s="27">
        <v>0.31474999999999997</v>
      </c>
      <c r="MK17" s="27">
        <v>0.21867142857142899</v>
      </c>
      <c r="ML17" s="27">
        <v>0.1867</v>
      </c>
      <c r="MM17" s="27">
        <v>0.14413571428571401</v>
      </c>
      <c r="MN17" s="27">
        <v>0.17410476190476201</v>
      </c>
      <c r="MO17" s="27">
        <v>0.49147649175238101</v>
      </c>
      <c r="MP17" s="27">
        <v>0.429724105602381</v>
      </c>
      <c r="MQ17" s="27">
        <v>0.25484540902142899</v>
      </c>
      <c r="MR17" s="27">
        <v>0.18012858012142899</v>
      </c>
      <c r="MS17" s="27">
        <v>0.271014469047619</v>
      </c>
      <c r="MT17" s="27">
        <v>0.58333203987857196</v>
      </c>
      <c r="MU17" s="27">
        <v>0.51763919934047598</v>
      </c>
      <c r="MV17" s="27">
        <v>0.128803572064286</v>
      </c>
      <c r="MW17" s="27">
        <v>1.9487485719928599</v>
      </c>
      <c r="MX17" s="27">
        <v>0.63344314875714303</v>
      </c>
      <c r="MY17" s="27">
        <v>0.55209935946904798</v>
      </c>
      <c r="MZ17" s="27">
        <v>0.71143643400238099</v>
      </c>
      <c r="NA17" s="27">
        <v>0.64743424670476202</v>
      </c>
      <c r="NB17" s="27">
        <f t="shared" si="73"/>
        <v>2.4430897331053529</v>
      </c>
      <c r="NC17" s="27">
        <f t="shared" si="74"/>
        <v>0.74576194258481676</v>
      </c>
      <c r="ND17" s="27">
        <v>108.1125</v>
      </c>
      <c r="NE17" s="27">
        <v>41.747500000000002</v>
      </c>
      <c r="NF17" s="27">
        <v>38.422499999999999</v>
      </c>
      <c r="NG17" s="27">
        <v>-83.735249999999994</v>
      </c>
      <c r="NH17" s="27">
        <v>-2.3966249999999998</v>
      </c>
      <c r="NI17" s="27">
        <v>-0.55161904761904801</v>
      </c>
      <c r="NJ17" s="28">
        <v>131</v>
      </c>
      <c r="NK17" s="28">
        <v>148.5</v>
      </c>
      <c r="NL17" s="30">
        <f t="shared" si="75"/>
        <v>22.887500000000003</v>
      </c>
      <c r="NM17" s="27">
        <v>0.54850769230769203</v>
      </c>
      <c r="NN17" s="27">
        <v>0.30868846153846202</v>
      </c>
      <c r="NO17" s="27">
        <v>0.17004615384615401</v>
      </c>
      <c r="NP17" s="27">
        <v>0.14538076923076901</v>
      </c>
      <c r="NQ17" s="27">
        <v>0.126657692307692</v>
      </c>
      <c r="NR17" s="27">
        <v>0.147623076923077</v>
      </c>
      <c r="NS17" s="27">
        <v>0.57900213505384601</v>
      </c>
      <c r="NT17" s="27">
        <v>0.524637188492308</v>
      </c>
      <c r="NU17" s="27">
        <v>0.35899031310000001</v>
      </c>
      <c r="NV17" s="27">
        <v>0.28916861613461498</v>
      </c>
      <c r="NW17" s="27">
        <v>0.27862601448846203</v>
      </c>
      <c r="NX17" s="27">
        <v>0.62309113265000005</v>
      </c>
      <c r="NY17" s="27">
        <v>0.57417395302692298</v>
      </c>
      <c r="NZ17" s="27">
        <v>6.8785786057692297E-2</v>
      </c>
      <c r="OA17" s="27">
        <v>2.7814274693000001</v>
      </c>
      <c r="OB17" s="27">
        <v>0.53228815717692302</v>
      </c>
      <c r="OC17" s="27">
        <v>0.48104256494615399</v>
      </c>
      <c r="OD17" s="27">
        <v>0.63402132229230801</v>
      </c>
      <c r="OE17" s="27">
        <v>0.59385604150384597</v>
      </c>
      <c r="OF17" s="27">
        <f t="shared" si="76"/>
        <v>1.7297694676394613</v>
      </c>
      <c r="OG17" s="27">
        <f t="shared" si="77"/>
        <v>0.77689729500740978</v>
      </c>
      <c r="OH17" s="27">
        <v>108.846153846154</v>
      </c>
      <c r="OI17" s="27">
        <v>36.388461538461499</v>
      </c>
      <c r="OJ17" s="27">
        <v>35.094230769230798</v>
      </c>
      <c r="OK17" s="27">
        <v>35.0903846153846</v>
      </c>
      <c r="OL17" s="28">
        <v>147</v>
      </c>
      <c r="OM17" s="28">
        <v>162</v>
      </c>
      <c r="ON17" s="30">
        <f t="shared" si="78"/>
        <v>38.153846153846004</v>
      </c>
      <c r="OO17" s="27">
        <v>0.56336470588235299</v>
      </c>
      <c r="OP17" s="27">
        <v>0.29010882352941197</v>
      </c>
      <c r="OQ17" s="27">
        <v>0.12719411764705901</v>
      </c>
      <c r="OR17" s="27">
        <v>0.123920588235294</v>
      </c>
      <c r="OS17" s="27">
        <v>0.11492647058823501</v>
      </c>
      <c r="OT17" s="27">
        <v>0.13460588235294099</v>
      </c>
      <c r="OU17" s="27">
        <v>0.63852184654117705</v>
      </c>
      <c r="OV17" s="27">
        <v>0.63049648360882304</v>
      </c>
      <c r="OW17" s="27">
        <v>0.40080325543235301</v>
      </c>
      <c r="OX17" s="27">
        <v>0.38986166504705899</v>
      </c>
      <c r="OY17" s="27">
        <v>0.31980195981470599</v>
      </c>
      <c r="OZ17" s="27">
        <v>0.66049626647646997</v>
      </c>
      <c r="PA17" s="27">
        <v>0.61358935563529404</v>
      </c>
      <c r="PB17" s="27">
        <v>3.7737731305882399E-2</v>
      </c>
      <c r="PC17" s="27">
        <v>3.5521964573117599</v>
      </c>
      <c r="PD17" s="27">
        <v>0.50789465995588201</v>
      </c>
      <c r="PE17" s="27">
        <v>0.50100232741470596</v>
      </c>
      <c r="PF17" s="27">
        <v>0.62701795914117697</v>
      </c>
      <c r="PG17" s="27">
        <v>0.62175581162058802</v>
      </c>
      <c r="PH17" s="27">
        <f t="shared" si="79"/>
        <v>1.6772941452582537</v>
      </c>
      <c r="PI17" s="27">
        <f t="shared" si="80"/>
        <v>0.94190820888713045</v>
      </c>
      <c r="PJ17" s="27">
        <v>111.59</v>
      </c>
      <c r="PK17" s="27">
        <v>39.183</v>
      </c>
      <c r="PL17" s="27">
        <v>36.628</v>
      </c>
      <c r="PM17" s="27">
        <v>35.107999999999997</v>
      </c>
      <c r="PN17" s="27">
        <v>-22.727088235294101</v>
      </c>
      <c r="PO17" s="27">
        <v>-0.684323529411765</v>
      </c>
      <c r="PP17" s="27">
        <v>-0.88494117647058801</v>
      </c>
      <c r="PQ17" s="27">
        <v>118.02</v>
      </c>
      <c r="PR17" s="30">
        <v>159</v>
      </c>
      <c r="PS17" s="30">
        <v>171</v>
      </c>
      <c r="PT17" s="30">
        <f t="shared" si="81"/>
        <v>47.41</v>
      </c>
      <c r="PU17" s="30">
        <f t="shared" si="82"/>
        <v>40.980000000000004</v>
      </c>
      <c r="PV17" s="27">
        <v>0.58050227272727295</v>
      </c>
      <c r="PW17" s="27">
        <v>0.27021590909090898</v>
      </c>
      <c r="PX17" s="27">
        <v>9.2677272727272705E-2</v>
      </c>
      <c r="PY17" s="27">
        <v>0.102118181818182</v>
      </c>
      <c r="PZ17" s="27">
        <v>8.8124999999999995E-2</v>
      </c>
      <c r="QA17" s="27">
        <v>0.11876590909090901</v>
      </c>
      <c r="QB17" s="27">
        <v>0.69927548714999999</v>
      </c>
      <c r="QC17" s="27">
        <v>0.72313317726590898</v>
      </c>
      <c r="QD17" s="27">
        <v>0.450352289754545</v>
      </c>
      <c r="QE17" s="27">
        <v>0.48830004934545501</v>
      </c>
      <c r="QF17" s="27">
        <v>0.36406495729999999</v>
      </c>
      <c r="QG17" s="27">
        <v>0.73534724870227297</v>
      </c>
      <c r="QH17" s="27">
        <v>0.65926652944772701</v>
      </c>
      <c r="QI17" s="27">
        <v>7.4200844547727296E-2</v>
      </c>
      <c r="QJ17" s="27">
        <v>4.6964997476068202</v>
      </c>
      <c r="QK17" s="27">
        <v>0.50400166558409099</v>
      </c>
      <c r="QL17" s="27">
        <v>0.52073952969772697</v>
      </c>
      <c r="QM17" s="27">
        <v>0.63617275643409099</v>
      </c>
      <c r="QN17" s="27">
        <v>0.64846779715454494</v>
      </c>
      <c r="QO17" s="27">
        <f t="shared" si="83"/>
        <v>1.7477117656848091</v>
      </c>
      <c r="QP17" s="27">
        <f t="shared" si="84"/>
        <v>1.1482905084318111</v>
      </c>
      <c r="QQ17" s="27">
        <v>114.305263157895</v>
      </c>
      <c r="QR17" s="27">
        <v>32.464210526315803</v>
      </c>
      <c r="QS17" s="27">
        <v>32.020000000000003</v>
      </c>
      <c r="QT17" s="27">
        <v>31.4521052631579</v>
      </c>
      <c r="QU17" s="27">
        <f t="shared" si="85"/>
        <v>-1.0121052631579026</v>
      </c>
      <c r="QV17" s="27">
        <v>-30.121886363636399</v>
      </c>
      <c r="QW17" s="27">
        <v>-1.0988863636363599</v>
      </c>
      <c r="QX17" s="27">
        <v>-1.2126136363636399</v>
      </c>
      <c r="QY17" s="27">
        <v>110.54210526315801</v>
      </c>
      <c r="QZ17" s="30">
        <v>164.5</v>
      </c>
      <c r="RA17" s="30">
        <v>180</v>
      </c>
      <c r="RB17" s="30">
        <f t="shared" si="86"/>
        <v>50.194736842105002</v>
      </c>
      <c r="RC17" s="30">
        <f t="shared" si="87"/>
        <v>53.957894736841993</v>
      </c>
      <c r="RD17" s="27">
        <v>0.60975250000000003</v>
      </c>
      <c r="RE17" s="27">
        <v>0.28326499999999999</v>
      </c>
      <c r="RF17" s="27">
        <v>0.10476249999999999</v>
      </c>
      <c r="RG17" s="27">
        <v>0.105005</v>
      </c>
      <c r="RH17" s="27">
        <v>9.4359999999999999E-2</v>
      </c>
      <c r="RI17" s="27">
        <v>0.120215</v>
      </c>
      <c r="RJ17" s="27">
        <v>0.70329458322750005</v>
      </c>
      <c r="RK17" s="27">
        <v>0.70300703922749996</v>
      </c>
      <c r="RL17" s="27">
        <v>0.45654608282249998</v>
      </c>
      <c r="RM17" s="27">
        <v>0.45706807718999998</v>
      </c>
      <c r="RN17" s="27">
        <v>0.36477966144250001</v>
      </c>
      <c r="RO17" s="27">
        <v>0.72999251096749995</v>
      </c>
      <c r="RP17" s="27">
        <v>0.66849603183749995</v>
      </c>
      <c r="RQ17" s="27">
        <v>5.3726767735E-2</v>
      </c>
      <c r="RR17" s="27">
        <v>4.8267196659799998</v>
      </c>
      <c r="RS17" s="27">
        <v>0.5207394527525</v>
      </c>
      <c r="RT17" s="27">
        <v>0.51934031847999995</v>
      </c>
      <c r="RU17" s="27">
        <v>0.64879668197499996</v>
      </c>
      <c r="RV17" s="27">
        <v>0.64774236312</v>
      </c>
      <c r="RW17" s="27">
        <f t="shared" si="88"/>
        <v>1.8290360078990491</v>
      </c>
      <c r="RX17" s="27">
        <f t="shared" si="89"/>
        <v>1.1525868003459658</v>
      </c>
      <c r="RY17" s="27">
        <v>110.17037037036999</v>
      </c>
      <c r="RZ17" s="27">
        <v>35.580370370370403</v>
      </c>
      <c r="SA17" s="27">
        <v>35.639629629629603</v>
      </c>
      <c r="SB17" s="27">
        <v>35.733703703703704</v>
      </c>
      <c r="SC17" s="27">
        <v>120.696296296296</v>
      </c>
      <c r="SD17" s="27">
        <v>168.5</v>
      </c>
      <c r="SE17" s="27">
        <v>183</v>
      </c>
      <c r="SF17" s="30">
        <f t="shared" si="90"/>
        <v>58.329629629630006</v>
      </c>
      <c r="SG17" s="30">
        <f t="shared" si="91"/>
        <v>47.803703703704002</v>
      </c>
      <c r="SH17" s="27">
        <v>0.535462790697675</v>
      </c>
      <c r="SI17" s="27">
        <v>0.23958604651162799</v>
      </c>
      <c r="SJ17" s="27">
        <v>8.0609302325581403E-2</v>
      </c>
      <c r="SK17" s="27">
        <v>8.7751162790697695E-2</v>
      </c>
      <c r="SL17" s="27">
        <v>7.93906976744186E-2</v>
      </c>
      <c r="SM17" s="27">
        <v>0.107311627906977</v>
      </c>
      <c r="SN17" s="27">
        <v>0.71607817796511597</v>
      </c>
      <c r="SO17" s="27">
        <v>0.73546975473255805</v>
      </c>
      <c r="SP17" s="27">
        <v>0.46163872585813998</v>
      </c>
      <c r="SQ17" s="27">
        <v>0.493996035925581</v>
      </c>
      <c r="SR17" s="27">
        <v>0.38107884867906999</v>
      </c>
      <c r="SS17" s="27">
        <v>0.74020618823255802</v>
      </c>
      <c r="ST17" s="27">
        <v>0.66439083795814002</v>
      </c>
      <c r="SU17" s="27">
        <v>5.0752332493023203E-2</v>
      </c>
      <c r="SV17" s="27">
        <v>5.1138488180348798</v>
      </c>
      <c r="SW17" s="27">
        <v>0.51928535194418601</v>
      </c>
      <c r="SX17" s="27">
        <v>0.53247877058139503</v>
      </c>
      <c r="SY17" s="27">
        <v>0.65174735028837205</v>
      </c>
      <c r="SZ17" s="27">
        <v>0.66131533199069803</v>
      </c>
      <c r="TA17" s="27">
        <f t="shared" si="92"/>
        <v>1.8611322410766555</v>
      </c>
      <c r="TB17" s="27">
        <f t="shared" si="93"/>
        <v>1.2349498165440407</v>
      </c>
      <c r="TC17" s="27">
        <v>0.61494888888888899</v>
      </c>
      <c r="TD17" s="27">
        <v>0.26380888888888898</v>
      </c>
      <c r="TE17" s="27">
        <v>7.4222222222222203E-2</v>
      </c>
      <c r="TF17" s="27">
        <v>8.4566666666666707E-2</v>
      </c>
      <c r="TG17" s="27">
        <v>8.5220000000000004E-2</v>
      </c>
      <c r="TH17" s="27">
        <v>0.106697777777778</v>
      </c>
      <c r="TI17" s="27">
        <v>0.75625944117555499</v>
      </c>
      <c r="TJ17" s="27">
        <v>0.78209123202222197</v>
      </c>
      <c r="TK17" s="27">
        <v>0.51231957146444396</v>
      </c>
      <c r="TL17" s="27">
        <v>0.55787341014888903</v>
      </c>
      <c r="TM17" s="27">
        <v>0.39911323892</v>
      </c>
      <c r="TN17" s="27">
        <v>0.75561763345555499</v>
      </c>
      <c r="TO17" s="27">
        <v>0.70258470476888901</v>
      </c>
      <c r="TP17" s="27">
        <v>-2.8708378511111102E-3</v>
      </c>
      <c r="TQ17" s="27">
        <v>6.2857143701977796</v>
      </c>
      <c r="TR17" s="27">
        <v>0.51095550993333305</v>
      </c>
      <c r="TS17" s="27">
        <v>0.52789264271555603</v>
      </c>
      <c r="TT17" s="27">
        <v>0.65022798817555505</v>
      </c>
      <c r="TU17" s="27">
        <v>0.66236453015111096</v>
      </c>
      <c r="TV17" s="27">
        <f t="shared" si="94"/>
        <v>1.8521344679653973</v>
      </c>
      <c r="TW17" s="27">
        <f t="shared" si="95"/>
        <v>1.3310393045470623</v>
      </c>
      <c r="TX17" s="27">
        <v>121.615555555556</v>
      </c>
      <c r="TY17" s="27">
        <v>32.94</v>
      </c>
      <c r="TZ17" s="27">
        <v>28.353999999999999</v>
      </c>
      <c r="UA17" s="27">
        <v>27.768444444444398</v>
      </c>
      <c r="UB17" s="27">
        <v>-119.66906666666701</v>
      </c>
      <c r="UC17" s="27">
        <v>-2.72753333333333</v>
      </c>
      <c r="UD17" s="27">
        <v>-2.2904888888888899</v>
      </c>
      <c r="UE17" s="27">
        <v>115.224444444444</v>
      </c>
      <c r="UF17" s="27">
        <v>185</v>
      </c>
      <c r="UG17" s="30">
        <f t="shared" si="96"/>
        <v>63.384444444444</v>
      </c>
      <c r="UH17" s="30">
        <f t="shared" si="97"/>
        <v>69.775555555555997</v>
      </c>
      <c r="UI17" s="27">
        <v>0.59419743589743601</v>
      </c>
      <c r="UJ17" s="27">
        <v>0.24514615384615401</v>
      </c>
      <c r="UK17" s="27">
        <v>5.3497435897435899E-2</v>
      </c>
      <c r="UL17" s="27">
        <v>7.0756410256410301E-2</v>
      </c>
      <c r="UM17" s="27">
        <v>6.4774358974359E-2</v>
      </c>
      <c r="UN17" s="27">
        <v>9.3728205128205205E-2</v>
      </c>
      <c r="UO17" s="27">
        <v>0.78671428017179501</v>
      </c>
      <c r="UP17" s="27">
        <v>0.83409768303333298</v>
      </c>
      <c r="UQ17" s="27">
        <v>0.55141379286923098</v>
      </c>
      <c r="UR17" s="27">
        <v>0.64075031757948697</v>
      </c>
      <c r="US17" s="27">
        <v>0.41593745843846103</v>
      </c>
      <c r="UT17" s="27">
        <v>0.80296601762564102</v>
      </c>
      <c r="UU17" s="27">
        <v>0.72700527043846197</v>
      </c>
      <c r="UV17" s="27">
        <v>4.5714259897435897E-2</v>
      </c>
      <c r="UW17" s="27">
        <v>7.4252612197564103</v>
      </c>
      <c r="UX17" s="27">
        <v>0.49896818714102598</v>
      </c>
      <c r="UY17" s="27">
        <v>0.52873469027692299</v>
      </c>
      <c r="UZ17" s="27">
        <v>0.64596896550512795</v>
      </c>
      <c r="VA17" s="27">
        <v>0.66701249232051296</v>
      </c>
      <c r="VB17" s="27">
        <f t="shared" si="98"/>
        <v>1.8213076809868463</v>
      </c>
      <c r="VC17" s="27">
        <f t="shared" si="99"/>
        <v>1.4238497181168732</v>
      </c>
      <c r="VD17" s="27">
        <v>117.12307692307699</v>
      </c>
      <c r="VE17" s="27">
        <v>35.26</v>
      </c>
      <c r="VF17" s="27">
        <v>27.484102564102599</v>
      </c>
      <c r="VG17" s="27">
        <v>27.034358974359002</v>
      </c>
      <c r="VH17" s="27">
        <v>153.098538461538</v>
      </c>
      <c r="VI17" s="27">
        <v>-2.7632307692307698</v>
      </c>
      <c r="VJ17" s="27">
        <v>-2.2201538461538499</v>
      </c>
      <c r="VK17" s="27">
        <v>120.707692307692</v>
      </c>
      <c r="VL17" s="27">
        <v>190</v>
      </c>
      <c r="VM17" s="30">
        <f t="shared" si="100"/>
        <v>72.876923076923006</v>
      </c>
      <c r="VN17" s="30">
        <f t="shared" si="101"/>
        <v>69.292307692308</v>
      </c>
      <c r="VO17" s="27">
        <v>0.63276904761904695</v>
      </c>
      <c r="VP17" s="27">
        <v>0.26456428571428597</v>
      </c>
      <c r="VQ17" s="27">
        <v>5.1497619047619E-2</v>
      </c>
      <c r="VR17" s="27">
        <v>7.4692857142857103E-2</v>
      </c>
      <c r="VS17" s="27">
        <v>8.0047619047619104E-2</v>
      </c>
      <c r="VT17" s="27">
        <v>9.7807142857142801E-2</v>
      </c>
      <c r="VU17" s="27">
        <v>0.78206978362618995</v>
      </c>
      <c r="VV17" s="27">
        <v>0.84314316478095197</v>
      </c>
      <c r="VW17" s="27">
        <v>0.55098584713571397</v>
      </c>
      <c r="VX17" s="27">
        <v>0.66552461249999995</v>
      </c>
      <c r="VY17" s="27">
        <v>0.409862129957143</v>
      </c>
      <c r="VZ17" s="27">
        <v>0.76877289605714305</v>
      </c>
      <c r="WA17" s="27">
        <v>0.72522308349047604</v>
      </c>
      <c r="WB17" s="27">
        <v>-3.1298850059523799E-2</v>
      </c>
      <c r="WC17" s="27">
        <v>7.4957130151023801</v>
      </c>
      <c r="WD17" s="27">
        <v>0.48773591845238101</v>
      </c>
      <c r="WE17" s="27">
        <v>0.52633112889523803</v>
      </c>
      <c r="WF17" s="27">
        <v>0.636363348902381</v>
      </c>
      <c r="WG17" s="27">
        <v>0.66375457992142906</v>
      </c>
      <c r="WH17" s="27">
        <f t="shared" si="102"/>
        <v>1.7281199713928057</v>
      </c>
      <c r="WI17" s="27">
        <f t="shared" si="103"/>
        <v>1.3917402377673933</v>
      </c>
      <c r="WJ17" s="27">
        <v>110.961904761905</v>
      </c>
      <c r="WK17" s="27">
        <v>35.6933333333333</v>
      </c>
      <c r="WL17" s="27">
        <v>29.5483333333334</v>
      </c>
      <c r="WM17" s="27">
        <v>30.373809523809499</v>
      </c>
      <c r="WN17" s="27">
        <v>-139.88316666666699</v>
      </c>
      <c r="WO17" s="27">
        <v>-2.72092857142857</v>
      </c>
      <c r="WP17" s="27">
        <v>-2.0217142857142898</v>
      </c>
      <c r="WQ17" s="27">
        <v>130.23333333333301</v>
      </c>
      <c r="WR17" s="27">
        <v>196.5</v>
      </c>
      <c r="WS17" s="30">
        <f t="shared" si="104"/>
        <v>85.538095238094996</v>
      </c>
      <c r="WT17" s="30">
        <f t="shared" si="105"/>
        <v>66.266666666666993</v>
      </c>
      <c r="WU17" s="28">
        <v>5.2</v>
      </c>
      <c r="WV17" s="24">
        <v>1.03</v>
      </c>
      <c r="WW17" s="28">
        <v>78.099999999999994</v>
      </c>
      <c r="WX17" s="28">
        <v>26.5</v>
      </c>
      <c r="WY17" s="28">
        <v>6.9</v>
      </c>
      <c r="WZ17" s="28">
        <v>11.9</v>
      </c>
    </row>
    <row r="18" spans="1:624" x14ac:dyDescent="0.25">
      <c r="A18" s="27">
        <v>27</v>
      </c>
      <c r="B18" s="27">
        <v>4</v>
      </c>
      <c r="C18" s="27">
        <v>304</v>
      </c>
      <c r="D18" s="27">
        <v>3</v>
      </c>
      <c r="E18" s="27" t="s">
        <v>46</v>
      </c>
      <c r="F18" s="27">
        <v>5</v>
      </c>
      <c r="G18" s="27">
        <f t="shared" si="0"/>
        <v>65.52000000000001</v>
      </c>
      <c r="H18" s="28">
        <f t="shared" si="1"/>
        <v>21.840000000000003</v>
      </c>
      <c r="I18" s="29">
        <v>58.5</v>
      </c>
      <c r="J18" s="27">
        <f t="shared" si="2"/>
        <v>21.840000000000003</v>
      </c>
      <c r="K18" s="27">
        <f t="shared" si="3"/>
        <v>21.840000000000003</v>
      </c>
      <c r="L18" s="27">
        <f t="shared" si="4"/>
        <v>21.840000000000003</v>
      </c>
      <c r="M18" s="30">
        <v>408727.05959199998</v>
      </c>
      <c r="N18" s="30">
        <v>3660456.4566719998</v>
      </c>
      <c r="O18" s="31">
        <v>33.078876999999999</v>
      </c>
      <c r="P18" s="31">
        <v>-111.977912</v>
      </c>
      <c r="Q18" s="27">
        <v>49.12</v>
      </c>
      <c r="R18" s="27">
        <v>24</v>
      </c>
      <c r="S18" s="27">
        <v>26.880000000000003</v>
      </c>
      <c r="T18" s="27">
        <v>53.12</v>
      </c>
      <c r="U18" s="27">
        <v>20</v>
      </c>
      <c r="V18" s="27">
        <v>26.880000000000003</v>
      </c>
      <c r="W18" s="27">
        <v>44.953703703703702</v>
      </c>
      <c r="X18" s="27">
        <f t="shared" si="5"/>
        <v>-44.953703703703702</v>
      </c>
      <c r="Y18" s="29">
        <v>-9999</v>
      </c>
      <c r="Z18" s="29">
        <v>-9999</v>
      </c>
      <c r="AA18" s="29">
        <v>-9999</v>
      </c>
      <c r="AB18" s="27">
        <v>8.5</v>
      </c>
      <c r="AC18" s="27">
        <v>7.2</v>
      </c>
      <c r="AD18" s="27">
        <v>0.74</v>
      </c>
      <c r="AE18" s="27" t="s">
        <v>98</v>
      </c>
      <c r="AF18" s="27">
        <v>2</v>
      </c>
      <c r="AG18" s="27">
        <v>1.1000000000000001</v>
      </c>
      <c r="AH18" s="27">
        <v>0.1</v>
      </c>
      <c r="AI18" s="27">
        <v>0</v>
      </c>
      <c r="AJ18" s="27">
        <v>314</v>
      </c>
      <c r="AK18" s="27">
        <v>27</v>
      </c>
      <c r="AL18" s="27">
        <v>1.0900000000000001</v>
      </c>
      <c r="AM18" s="27">
        <v>5.3</v>
      </c>
      <c r="AN18" s="27">
        <v>16.899999999999999</v>
      </c>
      <c r="AO18" s="27">
        <v>3.14</v>
      </c>
      <c r="AP18" s="27">
        <v>3373</v>
      </c>
      <c r="AQ18" s="27">
        <v>319</v>
      </c>
      <c r="AR18" s="27">
        <v>242</v>
      </c>
      <c r="AS18" s="27">
        <v>21.4</v>
      </c>
      <c r="AT18" s="27">
        <v>0</v>
      </c>
      <c r="AU18" s="27">
        <v>4</v>
      </c>
      <c r="AV18" s="27">
        <v>79</v>
      </c>
      <c r="AW18" s="27">
        <v>12</v>
      </c>
      <c r="AX18" s="27">
        <v>5</v>
      </c>
      <c r="AY18" s="27">
        <v>1.1000000000000001</v>
      </c>
      <c r="AZ18" s="27">
        <v>44</v>
      </c>
      <c r="BA18" s="27">
        <v>60.475161987041041</v>
      </c>
      <c r="BB18" s="27">
        <v>39</v>
      </c>
      <c r="BC18" s="27">
        <v>1.7000000000000002</v>
      </c>
      <c r="BD18" s="27">
        <v>0.58000000000000007</v>
      </c>
      <c r="BE18" s="27">
        <v>0.185</v>
      </c>
      <c r="BF18" s="32">
        <v>2.1518613354343117</v>
      </c>
      <c r="BG18" s="32">
        <v>1.701275956967726</v>
      </c>
      <c r="BH18" s="32">
        <v>1.0757485623636724</v>
      </c>
      <c r="BI18" s="32">
        <v>1.6972131559126289</v>
      </c>
      <c r="BJ18" s="32">
        <v>0.73664825046040505</v>
      </c>
      <c r="BK18" s="32">
        <v>0.80108145997096081</v>
      </c>
      <c r="BL18" s="24">
        <f t="shared" si="6"/>
        <v>15.412549169608152</v>
      </c>
      <c r="BM18" s="24">
        <f t="shared" si="7"/>
        <v>19.71554341906284</v>
      </c>
      <c r="BN18" s="24">
        <f t="shared" si="8"/>
        <v>26.504396042713356</v>
      </c>
      <c r="BO18" s="28">
        <f t="shared" si="9"/>
        <v>32.655314884438823</v>
      </c>
      <c r="BP18" s="24">
        <f t="shared" si="10"/>
        <v>6.7888526236505156</v>
      </c>
      <c r="BQ18" s="24">
        <f t="shared" si="11"/>
        <v>2.9465930018416202</v>
      </c>
      <c r="BR18" s="24">
        <f t="shared" si="12"/>
        <v>3.2043258398838432</v>
      </c>
      <c r="BS18" s="24">
        <f t="shared" si="13"/>
        <v>12.93977146537598</v>
      </c>
      <c r="BT18" s="32">
        <v>1.8105641179111176</v>
      </c>
      <c r="BU18" s="32">
        <v>1.5007977662544876</v>
      </c>
      <c r="BV18" s="32">
        <v>2.6652769505658132</v>
      </c>
      <c r="BW18" s="32">
        <v>3.2601630081504074</v>
      </c>
      <c r="BX18" s="32">
        <v>3.1968230330106726</v>
      </c>
      <c r="BY18" s="32">
        <v>2.8638544582167134</v>
      </c>
      <c r="BZ18" s="24">
        <f t="shared" si="14"/>
        <v>13.245447536662422</v>
      </c>
      <c r="CA18" s="24">
        <f t="shared" si="15"/>
        <v>23.906555338925674</v>
      </c>
      <c r="CB18" s="24">
        <f t="shared" si="16"/>
        <v>36.947207371527305</v>
      </c>
      <c r="CC18" s="24">
        <f t="shared" si="17"/>
        <v>13.04065203260163</v>
      </c>
      <c r="CD18" s="24">
        <f t="shared" si="18"/>
        <v>12.78729213204269</v>
      </c>
      <c r="CE18" s="24">
        <f t="shared" si="19"/>
        <v>11.455417832866853</v>
      </c>
      <c r="CF18" s="24">
        <f t="shared" si="20"/>
        <v>37.283361997511179</v>
      </c>
      <c r="CG18" s="27">
        <v>1.390283075687613</v>
      </c>
      <c r="CH18" s="27">
        <v>0.21354787445371473</v>
      </c>
      <c r="CI18" s="27">
        <v>-8.0168353542439119E-2</v>
      </c>
      <c r="CJ18" s="27">
        <v>8.9292868589743595</v>
      </c>
      <c r="CK18" s="27">
        <v>8.5500000000000007</v>
      </c>
      <c r="CL18" s="27">
        <f t="shared" si="21"/>
        <v>1.2756124084249085</v>
      </c>
      <c r="CM18" s="27">
        <v>0.28959456760535252</v>
      </c>
      <c r="CN18" s="27">
        <f t="shared" si="22"/>
        <v>7.2398641901338129E-2</v>
      </c>
      <c r="CO18" s="27">
        <v>1.0108592303457939</v>
      </c>
      <c r="CP18" s="27">
        <v>1.9382555699870119</v>
      </c>
      <c r="CQ18" s="28">
        <f t="shared" si="23"/>
        <v>6.4153238005653108</v>
      </c>
      <c r="CR18" s="28">
        <f t="shared" si="24"/>
        <v>6.0946503863955543</v>
      </c>
      <c r="CS18" s="28">
        <f t="shared" si="25"/>
        <v>11.197100020095188</v>
      </c>
      <c r="CT18" s="28">
        <f t="shared" si="26"/>
        <v>15.530131509083716</v>
      </c>
      <c r="CU18" s="27">
        <f t="shared" si="27"/>
        <v>5.1024496336996341</v>
      </c>
      <c r="CV18" s="27">
        <f t="shared" si="28"/>
        <v>0.28959456760535252</v>
      </c>
      <c r="CW18" s="27">
        <f t="shared" si="29"/>
        <v>4.0434369213831758</v>
      </c>
      <c r="CX18" s="27">
        <f t="shared" si="30"/>
        <v>9.435481122688163</v>
      </c>
      <c r="CY18" s="27">
        <v>9.0822939055305856</v>
      </c>
      <c r="CZ18" s="27">
        <v>81.513587802136996</v>
      </c>
      <c r="DA18" s="27">
        <v>5.4685988888017167</v>
      </c>
      <c r="DB18" s="27">
        <v>33.863860174387305</v>
      </c>
      <c r="DC18" s="27">
        <v>1.5420640510769328</v>
      </c>
      <c r="DD18" s="27">
        <v>16.308606303214102</v>
      </c>
      <c r="DE18" s="24">
        <v>7.6</v>
      </c>
      <c r="DF18" s="24">
        <v>7.6</v>
      </c>
      <c r="DG18" s="24">
        <v>7.6</v>
      </c>
      <c r="DH18" s="24">
        <v>13.333333333333334</v>
      </c>
      <c r="DI18" s="24">
        <v>22.333333333333332</v>
      </c>
      <c r="DJ18" s="24">
        <v>27</v>
      </c>
      <c r="DK18" s="24">
        <v>39</v>
      </c>
      <c r="DL18" s="24">
        <v>37</v>
      </c>
      <c r="DM18" s="24">
        <v>51.333333333333336</v>
      </c>
      <c r="DN18" s="24">
        <v>51</v>
      </c>
      <c r="DO18" s="24">
        <v>62.666666666666664</v>
      </c>
      <c r="DP18" s="24">
        <v>62</v>
      </c>
      <c r="DQ18" s="24">
        <v>71.666666666666671</v>
      </c>
      <c r="DR18" s="28">
        <f t="shared" si="109"/>
        <v>50.666666666666664</v>
      </c>
      <c r="DS18" s="28">
        <f t="shared" si="31"/>
        <v>50</v>
      </c>
      <c r="DT18" s="24">
        <v>75.333333333333329</v>
      </c>
      <c r="DU18" s="24">
        <v>82.333333333333329</v>
      </c>
      <c r="DV18" s="24">
        <v>83.333333333333329</v>
      </c>
      <c r="DW18" s="24">
        <v>90.333333333333329</v>
      </c>
      <c r="DX18" s="24">
        <v>75</v>
      </c>
      <c r="DY18" s="24">
        <v>93.333333333333329</v>
      </c>
      <c r="DZ18" s="28">
        <v>82</v>
      </c>
      <c r="EA18" s="28">
        <v>88</v>
      </c>
      <c r="EB18" s="24">
        <v>178</v>
      </c>
      <c r="EC18" s="24">
        <v>189</v>
      </c>
      <c r="ED18" s="24">
        <v>199</v>
      </c>
      <c r="EE18" s="24">
        <v>199</v>
      </c>
      <c r="EF18" s="24">
        <v>201</v>
      </c>
      <c r="EG18" s="24">
        <v>203</v>
      </c>
      <c r="EH18" s="23">
        <v>48.4</v>
      </c>
      <c r="EI18" s="23">
        <v>42.6</v>
      </c>
      <c r="EJ18" s="23">
        <v>36.5</v>
      </c>
      <c r="EK18" s="23">
        <v>42.3</v>
      </c>
      <c r="EL18" s="23">
        <v>39.4</v>
      </c>
      <c r="EM18" s="23">
        <v>36</v>
      </c>
      <c r="EN18" s="23">
        <v>38.5</v>
      </c>
      <c r="EO18" s="23">
        <v>36.700000000000003</v>
      </c>
      <c r="EP18" s="23">
        <v>37.200000000000003</v>
      </c>
      <c r="EQ18" s="27">
        <v>5.1100000000000003</v>
      </c>
      <c r="ER18" s="27">
        <v>4.24</v>
      </c>
      <c r="ES18" s="27">
        <v>4.37</v>
      </c>
      <c r="ET18" s="27">
        <v>4.21</v>
      </c>
      <c r="EU18" s="27">
        <v>3.86</v>
      </c>
      <c r="EV18" s="27">
        <v>3.56</v>
      </c>
      <c r="EW18" s="23">
        <v>3.91</v>
      </c>
      <c r="EX18" s="23">
        <v>3.58</v>
      </c>
      <c r="EY18" s="27">
        <v>3.62</v>
      </c>
      <c r="EZ18" s="23">
        <v>29844.521912350599</v>
      </c>
      <c r="FA18" s="23">
        <v>19098.605577689243</v>
      </c>
      <c r="FB18" s="27">
        <v>7727.0243902439024</v>
      </c>
      <c r="FC18" s="27">
        <v>7852.5070960000003</v>
      </c>
      <c r="FD18" s="27">
        <v>7182.0952380952385</v>
      </c>
      <c r="FE18" s="27">
        <v>2969.2165898617509</v>
      </c>
      <c r="FF18" s="27">
        <v>6005.1984877126652</v>
      </c>
      <c r="FG18" s="27">
        <v>1499.1124260355029</v>
      </c>
      <c r="FH18" s="27">
        <v>1020.4887218045114</v>
      </c>
      <c r="FI18" s="27">
        <v>276.95999999999998</v>
      </c>
      <c r="FJ18" s="27">
        <v>12</v>
      </c>
      <c r="FK18" s="27">
        <v>294.79000000000002</v>
      </c>
      <c r="FL18" s="27">
        <v>317.39</v>
      </c>
      <c r="FM18" s="27">
        <v>183</v>
      </c>
      <c r="FN18" s="27">
        <v>163.06</v>
      </c>
      <c r="FO18" s="27">
        <v>431.56</v>
      </c>
      <c r="FP18" s="24">
        <v>244.06</v>
      </c>
      <c r="FQ18" s="27">
        <v>165.07999999999998</v>
      </c>
      <c r="FR18" s="24">
        <v>255.44000000000003</v>
      </c>
      <c r="FS18" s="27">
        <v>172.51999999999998</v>
      </c>
      <c r="FT18" s="24">
        <f t="shared" si="32"/>
        <v>1618.4313725490194</v>
      </c>
      <c r="FU18" s="24">
        <f t="shared" si="33"/>
        <v>1445.0280112044816</v>
      </c>
      <c r="FV18" s="24">
        <f t="shared" si="34"/>
        <v>2715.294117647059</v>
      </c>
      <c r="FW18" s="24">
        <f t="shared" si="35"/>
        <v>3111.6666666666665</v>
      </c>
      <c r="FX18" s="24">
        <f t="shared" si="36"/>
        <v>1598.6274509803923</v>
      </c>
      <c r="FY18" s="24">
        <f t="shared" si="37"/>
        <v>4230.9803921568628</v>
      </c>
      <c r="FZ18" s="24">
        <f t="shared" si="38"/>
        <v>11656.568627450981</v>
      </c>
      <c r="GA18" s="24">
        <f t="shared" si="39"/>
        <v>2392.7450980392155</v>
      </c>
      <c r="GB18" s="24">
        <v>97.18</v>
      </c>
      <c r="GC18" s="24">
        <v>132.28</v>
      </c>
      <c r="GD18" s="24">
        <f t="shared" si="40"/>
        <v>14.599999999999994</v>
      </c>
      <c r="GE18" s="27">
        <v>2.84</v>
      </c>
      <c r="GF18" s="27">
        <f t="shared" si="41"/>
        <v>77.114352941176477</v>
      </c>
      <c r="GG18" s="27">
        <v>0.72599999999999998</v>
      </c>
      <c r="GH18" s="27">
        <f t="shared" si="42"/>
        <v>22.590699999999998</v>
      </c>
      <c r="GI18" s="27">
        <v>1.23</v>
      </c>
      <c r="GJ18" s="27">
        <f t="shared" si="43"/>
        <v>19.663117647058826</v>
      </c>
      <c r="GK18" s="27">
        <v>3.31</v>
      </c>
      <c r="GL18" s="27">
        <v>3.125</v>
      </c>
      <c r="GM18" s="27">
        <f t="shared" si="44"/>
        <v>1.0591999999999999</v>
      </c>
      <c r="GN18" s="29">
        <v>-9999</v>
      </c>
      <c r="GO18" s="27">
        <f t="shared" si="45"/>
        <v>79.199862745098031</v>
      </c>
      <c r="GP18" s="24">
        <f t="shared" si="46"/>
        <v>198.56803333333335</v>
      </c>
      <c r="GQ18" s="24">
        <f t="shared" si="47"/>
        <v>177.2928869047619</v>
      </c>
      <c r="GR18" s="24">
        <f t="shared" si="107"/>
        <v>104.80469067969067</v>
      </c>
      <c r="GS18" s="27">
        <v>18.600000000000001</v>
      </c>
      <c r="GT18" s="24">
        <v>7.41</v>
      </c>
      <c r="GU18" s="24">
        <f t="shared" si="48"/>
        <v>6.9</v>
      </c>
      <c r="GV18" s="27">
        <f t="shared" si="49"/>
        <v>5338.7269530938684</v>
      </c>
      <c r="GW18" s="27">
        <v>2.4799999999999995</v>
      </c>
      <c r="GX18" s="27">
        <f t="shared" si="50"/>
        <v>0.35942028985507241</v>
      </c>
      <c r="GY18" s="27">
        <f t="shared" si="51"/>
        <v>1918.8467889380856</v>
      </c>
      <c r="GZ18" s="29">
        <v>-9999</v>
      </c>
      <c r="HA18" s="27">
        <v>4149.9937499999996</v>
      </c>
      <c r="HB18" s="27">
        <v>5576.2749999999996</v>
      </c>
      <c r="HC18" s="27">
        <f t="shared" si="52"/>
        <v>2004.2263768115938</v>
      </c>
      <c r="HD18" s="27">
        <f t="shared" si="53"/>
        <v>2074.3742999999995</v>
      </c>
      <c r="HE18" s="27">
        <f t="shared" si="54"/>
        <v>1535.4976874999998</v>
      </c>
      <c r="HF18" s="30">
        <v>3.6300000000000003</v>
      </c>
      <c r="HG18" s="30">
        <f t="shared" si="55"/>
        <v>3.5700000000000003</v>
      </c>
      <c r="HH18" s="30">
        <v>3329</v>
      </c>
      <c r="HI18" s="30">
        <f t="shared" si="56"/>
        <v>0.48178137651821867</v>
      </c>
      <c r="HJ18" s="27">
        <f t="shared" si="57"/>
        <v>2808.634614453731</v>
      </c>
      <c r="HK18" s="27">
        <f t="shared" si="58"/>
        <v>2575.74232273181</v>
      </c>
      <c r="HL18" s="27">
        <v>3.48</v>
      </c>
      <c r="HM18" s="30">
        <f t="shared" si="59"/>
        <v>97.740484582989836</v>
      </c>
      <c r="HN18" s="30">
        <f t="shared" si="60"/>
        <v>109.46934273294863</v>
      </c>
      <c r="HO18" s="30">
        <f t="shared" si="61"/>
        <v>0.55129388600623341</v>
      </c>
      <c r="HP18" s="27">
        <v>3.17</v>
      </c>
      <c r="HQ18" s="27">
        <v>0.55983571428571399</v>
      </c>
      <c r="HR18" s="27">
        <v>0.482089285714286</v>
      </c>
      <c r="HS18" s="27">
        <v>0.45151428571428598</v>
      </c>
      <c r="HT18" s="27">
        <v>0.380192857142857</v>
      </c>
      <c r="HU18" s="27">
        <v>0.26593214285714301</v>
      </c>
      <c r="HV18" s="27">
        <v>0.292728571428571</v>
      </c>
      <c r="HW18" s="27">
        <v>0.191219497428571</v>
      </c>
      <c r="HX18" s="27">
        <v>0.107096412607143</v>
      </c>
      <c r="HY18" s="27">
        <v>0.11813534924999999</v>
      </c>
      <c r="HZ18" s="27">
        <v>3.2608084035714302E-2</v>
      </c>
      <c r="IA18" s="27">
        <v>7.4784355285714296E-2</v>
      </c>
      <c r="IB18" s="27">
        <v>0.3558541435</v>
      </c>
      <c r="IC18" s="27">
        <v>0.31337230117857101</v>
      </c>
      <c r="ID18" s="27">
        <v>0.17677192864285701</v>
      </c>
      <c r="IE18" s="27">
        <v>0.47334476525000002</v>
      </c>
      <c r="IF18" s="27">
        <v>0.73081240703571404</v>
      </c>
      <c r="IG18" s="27">
        <v>0.38987848107142897</v>
      </c>
      <c r="IH18" s="27">
        <v>0.74879454417857205</v>
      </c>
      <c r="II18" s="27">
        <v>0.43194218153571401</v>
      </c>
      <c r="IJ18" s="27">
        <f t="shared" si="62"/>
        <v>2.5428104193435144</v>
      </c>
      <c r="IK18" s="27">
        <f t="shared" si="63"/>
        <v>0.16126977071526327</v>
      </c>
      <c r="IL18" s="27">
        <v>102.471428571429</v>
      </c>
      <c r="IM18" s="27">
        <v>27.1735714285714</v>
      </c>
      <c r="IN18" s="27">
        <v>32.018571428571398</v>
      </c>
      <c r="IO18" s="27">
        <v>32.200000000000003</v>
      </c>
      <c r="IP18" s="27">
        <v>92.914285714285697</v>
      </c>
      <c r="IQ18" s="27">
        <v>-1.1025</v>
      </c>
      <c r="IR18" s="27">
        <v>-0.77971428571428603</v>
      </c>
      <c r="IS18" s="30">
        <v>104</v>
      </c>
      <c r="IT18" s="30">
        <v>118.5</v>
      </c>
      <c r="IU18" s="30">
        <f t="shared" si="64"/>
        <v>1.5285714285709986</v>
      </c>
      <c r="IV18" s="27">
        <v>0.58866388888888899</v>
      </c>
      <c r="IW18" s="27">
        <v>0.48072777777777798</v>
      </c>
      <c r="IX18" s="27">
        <v>0.44931388888888901</v>
      </c>
      <c r="IY18" s="27">
        <v>0.379583333333333</v>
      </c>
      <c r="IZ18" s="27">
        <v>0.26593333333333302</v>
      </c>
      <c r="JA18" s="27">
        <v>0.29610277777777799</v>
      </c>
      <c r="JB18" s="27">
        <v>0.21591199850833301</v>
      </c>
      <c r="JC18" s="27">
        <v>0.13388034474444399</v>
      </c>
      <c r="JD18" s="27">
        <v>0.117545099691667</v>
      </c>
      <c r="JE18" s="27">
        <v>3.3427434030555599E-2</v>
      </c>
      <c r="JF18" s="27">
        <v>0.100950208119444</v>
      </c>
      <c r="JG18" s="27">
        <v>0.37740311441388902</v>
      </c>
      <c r="JH18" s="27">
        <v>0.33044737572777799</v>
      </c>
      <c r="JI18" s="27">
        <v>0.17593346299166701</v>
      </c>
      <c r="JJ18" s="27">
        <v>0.55164299618611101</v>
      </c>
      <c r="JK18" s="27">
        <v>0.772621272366667</v>
      </c>
      <c r="JL18" s="27">
        <v>0.466814686886111</v>
      </c>
      <c r="JM18" s="27">
        <v>0.79325541928333299</v>
      </c>
      <c r="JN18" s="27">
        <v>0.51528814704166703</v>
      </c>
      <c r="JO18" s="27">
        <f t="shared" si="65"/>
        <v>3.4359359801927556</v>
      </c>
      <c r="JP18" s="27">
        <f t="shared" si="66"/>
        <v>0.2245264702823262</v>
      </c>
      <c r="JQ18" s="27">
        <v>31.113888888888901</v>
      </c>
      <c r="JR18" s="27">
        <v>41.101666666666702</v>
      </c>
      <c r="JS18" s="27">
        <v>42.33</v>
      </c>
      <c r="JT18" s="27">
        <v>-171.309666666667</v>
      </c>
      <c r="JU18" s="27">
        <v>-1.1849444444444399</v>
      </c>
      <c r="JV18" s="27">
        <v>-1.73783333333333</v>
      </c>
      <c r="JW18" s="30">
        <v>105.5</v>
      </c>
      <c r="JX18" s="30">
        <v>119</v>
      </c>
      <c r="JY18" s="27">
        <v>0.47257804878048798</v>
      </c>
      <c r="JZ18" s="27">
        <v>0.40775609756097603</v>
      </c>
      <c r="KA18" s="27">
        <v>0.33752439024390202</v>
      </c>
      <c r="KB18" s="27">
        <v>0.27807317073170701</v>
      </c>
      <c r="KC18" s="27">
        <v>0.20749999999999999</v>
      </c>
      <c r="KD18" s="27">
        <v>0.21797317073170699</v>
      </c>
      <c r="KE18" s="27">
        <v>0.25892864502926799</v>
      </c>
      <c r="KF18" s="27">
        <v>0.166584568531707</v>
      </c>
      <c r="KG18" s="27">
        <v>0.189080679092683</v>
      </c>
      <c r="KH18" s="27">
        <v>9.4248159136585394E-2</v>
      </c>
      <c r="KI18" s="27">
        <v>7.3527375107317106E-2</v>
      </c>
      <c r="KJ18" s="27">
        <v>0.38952717200731701</v>
      </c>
      <c r="KK18" s="27">
        <v>0.36841494500731697</v>
      </c>
      <c r="KL18" s="27">
        <v>0.145205947146342</v>
      </c>
      <c r="KM18" s="27">
        <v>0.70136344977073195</v>
      </c>
      <c r="KN18" s="27">
        <v>0.44526547424878099</v>
      </c>
      <c r="KO18" s="27">
        <v>0.28279441375365799</v>
      </c>
      <c r="KP18" s="27">
        <v>0.48260584322682898</v>
      </c>
      <c r="KQ18" s="27">
        <v>0.33141177275122002</v>
      </c>
      <c r="KR18" s="27">
        <f t="shared" si="67"/>
        <v>0.92297273832261095</v>
      </c>
      <c r="KS18" s="27">
        <f t="shared" si="68"/>
        <v>0.15897236511544377</v>
      </c>
      <c r="KT18" s="27">
        <v>99.784999999999997</v>
      </c>
      <c r="KU18" s="27">
        <v>38.594499999999996</v>
      </c>
      <c r="KV18" s="27">
        <v>54.791499999999999</v>
      </c>
      <c r="KW18" s="27">
        <v>56.134</v>
      </c>
      <c r="KX18" s="27">
        <v>105.21565</v>
      </c>
      <c r="KY18" s="27">
        <v>-1.37405</v>
      </c>
      <c r="KZ18" s="27">
        <v>-1.7623</v>
      </c>
      <c r="LA18" s="30">
        <v>109.5</v>
      </c>
      <c r="LB18" s="30">
        <v>122</v>
      </c>
      <c r="LC18" s="30">
        <f t="shared" si="108"/>
        <v>9.7150000000000034</v>
      </c>
      <c r="LD18" s="27">
        <v>0.52258181818181804</v>
      </c>
      <c r="LE18" s="27">
        <v>0.32654545454545503</v>
      </c>
      <c r="LF18" s="27">
        <v>0.31773636363636398</v>
      </c>
      <c r="LG18" s="27">
        <v>0.24963636363636399</v>
      </c>
      <c r="LH18" s="27">
        <v>0.17762727272727299</v>
      </c>
      <c r="LI18" s="27">
        <v>0.212933333333333</v>
      </c>
      <c r="LJ18" s="27">
        <v>0.35207646288484801</v>
      </c>
      <c r="LK18" s="27">
        <v>0.24296462371515101</v>
      </c>
      <c r="LL18" s="27">
        <v>0.13335981782727299</v>
      </c>
      <c r="LM18" s="27">
        <v>1.41019870242424E-2</v>
      </c>
      <c r="LN18" s="27">
        <v>0.23005836982424199</v>
      </c>
      <c r="LO18" s="27">
        <v>0.491383620227273</v>
      </c>
      <c r="LP18" s="27">
        <v>0.41977382204545399</v>
      </c>
      <c r="LQ18" s="27">
        <v>0.16832366129696999</v>
      </c>
      <c r="LR18" s="27">
        <v>1.10020575504242</v>
      </c>
      <c r="LS18" s="27">
        <v>0.96889118579696998</v>
      </c>
      <c r="LT18" s="27">
        <v>0.65802107849393898</v>
      </c>
      <c r="LU18" s="27">
        <v>0.97528939742424203</v>
      </c>
      <c r="LV18" s="27">
        <v>0.72212760836363599</v>
      </c>
      <c r="LW18" s="27">
        <f t="shared" si="70"/>
        <v>22.253869969039837</v>
      </c>
      <c r="LX18" s="27">
        <f t="shared" si="71"/>
        <v>0.60033407572382802</v>
      </c>
      <c r="LY18" s="27">
        <v>112.315151515152</v>
      </c>
      <c r="LZ18" s="27">
        <v>38.07</v>
      </c>
      <c r="MA18" s="27">
        <v>48.702727272727302</v>
      </c>
      <c r="MB18" s="27">
        <v>48.456060606060603</v>
      </c>
      <c r="MC18" s="27">
        <v>76.317181818181794</v>
      </c>
      <c r="MD18" s="27">
        <v>-1.7740303030303</v>
      </c>
      <c r="ME18" s="27">
        <v>-1.9853939393939399</v>
      </c>
      <c r="MF18" s="30">
        <v>118.5</v>
      </c>
      <c r="MG18" s="30">
        <v>131</v>
      </c>
      <c r="MH18" s="30">
        <f>MF18-LY18</f>
        <v>6.1848484848480041</v>
      </c>
      <c r="MI18" s="27">
        <v>0.53031025641025598</v>
      </c>
      <c r="MJ18" s="27">
        <v>0.311435897435897</v>
      </c>
      <c r="MK18" s="27">
        <v>0.21956666666666699</v>
      </c>
      <c r="ML18" s="27">
        <v>0.18847435897435899</v>
      </c>
      <c r="MM18" s="27">
        <v>0.14472564102564101</v>
      </c>
      <c r="MN18" s="27">
        <v>0.175105128205128</v>
      </c>
      <c r="MO18" s="27">
        <v>0.47363285240000003</v>
      </c>
      <c r="MP18" s="27">
        <v>0.41280842210769197</v>
      </c>
      <c r="MQ18" s="27">
        <v>0.24500508637948701</v>
      </c>
      <c r="MR18" s="27">
        <v>0.172723528674359</v>
      </c>
      <c r="MS18" s="27">
        <v>0.25927102904615401</v>
      </c>
      <c r="MT18" s="27">
        <v>0.56969062037692297</v>
      </c>
      <c r="MU18" s="27">
        <v>0.50190027833589701</v>
      </c>
      <c r="MV18" s="27">
        <v>0.131501769576923</v>
      </c>
      <c r="MW18" s="27">
        <v>1.8196450612794901</v>
      </c>
      <c r="MX18" s="27">
        <v>0.63498547611794898</v>
      </c>
      <c r="MY18" s="27">
        <v>0.54898582041281996</v>
      </c>
      <c r="MZ18" s="27">
        <v>0.70995526741794901</v>
      </c>
      <c r="NA18" s="27">
        <v>0.64164734573333304</v>
      </c>
      <c r="NB18" s="27">
        <f t="shared" si="73"/>
        <v>2.3824555527645401</v>
      </c>
      <c r="NC18" s="27">
        <f t="shared" si="74"/>
        <v>0.70279104231845979</v>
      </c>
      <c r="ND18" s="27">
        <v>109.333333333333</v>
      </c>
      <c r="NE18" s="27">
        <v>42.7</v>
      </c>
      <c r="NF18" s="27">
        <v>41.113333333333301</v>
      </c>
      <c r="NG18" s="27">
        <v>-85.376666666666694</v>
      </c>
      <c r="NH18" s="27">
        <v>-2.6196666666666699</v>
      </c>
      <c r="NI18" s="27">
        <v>-0.19623076923076899</v>
      </c>
      <c r="NJ18" s="28">
        <v>131</v>
      </c>
      <c r="NK18" s="28">
        <v>148.5</v>
      </c>
      <c r="NL18" s="30">
        <f t="shared" si="75"/>
        <v>21.666666666666998</v>
      </c>
      <c r="NM18" s="27">
        <v>0.55920000000000003</v>
      </c>
      <c r="NN18" s="27">
        <v>0.31069999999999998</v>
      </c>
      <c r="NO18" s="27">
        <v>0.16186249999999999</v>
      </c>
      <c r="NP18" s="27">
        <v>0.14174375</v>
      </c>
      <c r="NQ18" s="27">
        <v>0.12724374999999999</v>
      </c>
      <c r="NR18" s="27">
        <v>0.1431</v>
      </c>
      <c r="NS18" s="27">
        <v>0.59392392790000004</v>
      </c>
      <c r="NT18" s="27">
        <v>0.54964393303750003</v>
      </c>
      <c r="NU18" s="27">
        <v>0.37224725116875002</v>
      </c>
      <c r="NV18" s="27">
        <v>0.314045975275</v>
      </c>
      <c r="NW18" s="27">
        <v>0.28523585491874998</v>
      </c>
      <c r="NX18" s="27">
        <v>0.62841755288125001</v>
      </c>
      <c r="NY18" s="27">
        <v>0.5915276544625</v>
      </c>
      <c r="NZ18" s="27">
        <v>5.4095072581250001E-2</v>
      </c>
      <c r="OA18" s="27">
        <v>2.9553295268562501</v>
      </c>
      <c r="OB18" s="27">
        <v>0.52037394905000001</v>
      </c>
      <c r="OC18" s="27">
        <v>0.48100534763125002</v>
      </c>
      <c r="OD18" s="27">
        <v>0.62662997304375001</v>
      </c>
      <c r="OE18" s="27">
        <v>0.59604231775000005</v>
      </c>
      <c r="OF18" s="27">
        <f t="shared" si="76"/>
        <v>1.6696061140505591</v>
      </c>
      <c r="OG18" s="27">
        <f t="shared" si="77"/>
        <v>0.79980688767299668</v>
      </c>
      <c r="OH18" s="27">
        <v>107.81874999999999</v>
      </c>
      <c r="OI18" s="27">
        <v>36.391249999999999</v>
      </c>
      <c r="OJ18" s="27">
        <v>34.573124999999997</v>
      </c>
      <c r="OK18" s="27">
        <v>34.721249999999998</v>
      </c>
      <c r="OL18" s="28">
        <v>147</v>
      </c>
      <c r="OM18" s="28">
        <v>162</v>
      </c>
      <c r="ON18" s="30">
        <f t="shared" si="78"/>
        <v>39.181250000000006</v>
      </c>
      <c r="OO18" s="27">
        <v>0.57451025641025599</v>
      </c>
      <c r="OP18" s="27">
        <v>0.29615897435897398</v>
      </c>
      <c r="OQ18" s="27">
        <v>0.12075897435897399</v>
      </c>
      <c r="OR18" s="27">
        <v>0.122633333333333</v>
      </c>
      <c r="OS18" s="27">
        <v>0.113784615384615</v>
      </c>
      <c r="OT18" s="27">
        <v>0.13457692307692301</v>
      </c>
      <c r="OU18" s="27">
        <v>0.64603600672307704</v>
      </c>
      <c r="OV18" s="27">
        <v>0.65032392912564096</v>
      </c>
      <c r="OW18" s="27">
        <v>0.41292474759487202</v>
      </c>
      <c r="OX18" s="27">
        <v>0.419344319466667</v>
      </c>
      <c r="OY18" s="27">
        <v>0.318708618792308</v>
      </c>
      <c r="OZ18" s="27">
        <v>0.66766106817179505</v>
      </c>
      <c r="PA18" s="27">
        <v>0.61862610300256404</v>
      </c>
      <c r="PB18" s="27">
        <v>3.7930182792307698E-2</v>
      </c>
      <c r="PC18" s="27">
        <v>3.6862804474487199</v>
      </c>
      <c r="PD18" s="27">
        <v>0.49082338778717899</v>
      </c>
      <c r="PE18" s="27">
        <v>0.49341647837948699</v>
      </c>
      <c r="PF18" s="27">
        <v>0.61372929551794897</v>
      </c>
      <c r="PG18" s="27">
        <v>0.61570419005640997</v>
      </c>
      <c r="PH18" s="27">
        <f t="shared" si="79"/>
        <v>1.5869514370084494</v>
      </c>
      <c r="PI18" s="27">
        <f t="shared" si="80"/>
        <v>0.93987117106197404</v>
      </c>
      <c r="PJ18" s="27">
        <v>111.116666666667</v>
      </c>
      <c r="PK18" s="27">
        <v>39.261666666666699</v>
      </c>
      <c r="PL18" s="27">
        <v>36.127499999999998</v>
      </c>
      <c r="PM18" s="27">
        <v>34.494999999999997</v>
      </c>
      <c r="PN18" s="27">
        <v>-23.416846153846201</v>
      </c>
      <c r="PO18" s="27">
        <v>-0.68702564102564101</v>
      </c>
      <c r="PP18" s="27">
        <v>-0.827538461538462</v>
      </c>
      <c r="PQ18" s="27">
        <v>123.7</v>
      </c>
      <c r="PR18" s="30">
        <v>159</v>
      </c>
      <c r="PS18" s="30">
        <v>171</v>
      </c>
      <c r="PT18" s="30">
        <f t="shared" si="81"/>
        <v>47.883333333332999</v>
      </c>
      <c r="PU18" s="30">
        <f t="shared" si="82"/>
        <v>35.299999999999997</v>
      </c>
      <c r="PV18" s="27">
        <v>0.57885365853658499</v>
      </c>
      <c r="PW18" s="27">
        <v>0.26903170731707299</v>
      </c>
      <c r="PX18" s="27">
        <v>9.0514634146341505E-2</v>
      </c>
      <c r="PY18" s="27">
        <v>0.100553658536585</v>
      </c>
      <c r="PZ18" s="27">
        <v>8.8587804878048806E-2</v>
      </c>
      <c r="QA18" s="27">
        <v>0.11760243902438999</v>
      </c>
      <c r="QB18" s="27">
        <v>0.70150187653170704</v>
      </c>
      <c r="QC18" s="27">
        <v>0.72656164687317104</v>
      </c>
      <c r="QD18" s="27">
        <v>0.453936883541463</v>
      </c>
      <c r="QE18" s="27">
        <v>0.49438994998536601</v>
      </c>
      <c r="QF18" s="27">
        <v>0.36423132717317103</v>
      </c>
      <c r="QG18" s="27">
        <v>0.73319208907317102</v>
      </c>
      <c r="QH18" s="27">
        <v>0.66048920790731702</v>
      </c>
      <c r="QI18" s="27">
        <v>6.4731299639024395E-2</v>
      </c>
      <c r="QJ18" s="27">
        <v>4.7611290822219496</v>
      </c>
      <c r="QK18" s="27">
        <v>0.50177046329756103</v>
      </c>
      <c r="QL18" s="27">
        <v>0.51922811564146298</v>
      </c>
      <c r="QM18" s="27">
        <v>0.63459083318292697</v>
      </c>
      <c r="QN18" s="27">
        <v>0.64736411877317102</v>
      </c>
      <c r="QO18" s="27">
        <f t="shared" si="83"/>
        <v>1.7355312055962411</v>
      </c>
      <c r="QP18" s="27">
        <f t="shared" si="84"/>
        <v>1.1516187229721768</v>
      </c>
      <c r="QQ18" s="27">
        <v>116.70625</v>
      </c>
      <c r="QR18" s="27">
        <v>32.114375000000003</v>
      </c>
      <c r="QS18" s="27">
        <v>30.496874999999999</v>
      </c>
      <c r="QT18" s="27">
        <v>30.079374999999999</v>
      </c>
      <c r="QU18" s="27">
        <f t="shared" si="85"/>
        <v>-2.0350000000000037</v>
      </c>
      <c r="QV18" s="27">
        <v>-27.175560975609802</v>
      </c>
      <c r="QW18" s="27">
        <v>-0.96965853658536605</v>
      </c>
      <c r="QX18" s="27">
        <v>-1.0372439024390201</v>
      </c>
      <c r="QY18" s="27">
        <v>107.925</v>
      </c>
      <c r="QZ18" s="30">
        <v>164.5</v>
      </c>
      <c r="RA18" s="30">
        <v>180</v>
      </c>
      <c r="RB18" s="30">
        <f t="shared" si="86"/>
        <v>47.793750000000003</v>
      </c>
      <c r="RC18" s="30">
        <f t="shared" si="87"/>
        <v>56.575000000000003</v>
      </c>
      <c r="RD18" s="27">
        <v>0.63909210526315796</v>
      </c>
      <c r="RE18" s="27">
        <v>0.300097368421053</v>
      </c>
      <c r="RF18" s="27">
        <v>9.8115789473684198E-2</v>
      </c>
      <c r="RG18" s="27">
        <v>0.104063157894737</v>
      </c>
      <c r="RH18" s="27">
        <v>9.4902631578947405E-2</v>
      </c>
      <c r="RI18" s="27">
        <v>0.123981578947368</v>
      </c>
      <c r="RJ18" s="27">
        <v>0.71744443008421099</v>
      </c>
      <c r="RK18" s="27">
        <v>0.73055231729473702</v>
      </c>
      <c r="RL18" s="27">
        <v>0.48215207509736802</v>
      </c>
      <c r="RM18" s="27">
        <v>0.50360158050000003</v>
      </c>
      <c r="RN18" s="27">
        <v>0.360469944031579</v>
      </c>
      <c r="RO18" s="27">
        <v>0.73983076453684204</v>
      </c>
      <c r="RP18" s="27">
        <v>0.67322551814473697</v>
      </c>
      <c r="RQ18" s="27">
        <v>4.7049243181578902E-2</v>
      </c>
      <c r="RR18" s="27">
        <v>5.1404981939973702</v>
      </c>
      <c r="RS18" s="27">
        <v>0.49431901021579</v>
      </c>
      <c r="RT18" s="27">
        <v>0.50272590854999999</v>
      </c>
      <c r="RU18" s="27">
        <v>0.62817796744999999</v>
      </c>
      <c r="RV18" s="27">
        <v>0.63436120301842103</v>
      </c>
      <c r="RW18" s="27">
        <f t="shared" si="88"/>
        <v>1.6783448203978952</v>
      </c>
      <c r="RX18" s="27">
        <f t="shared" si="89"/>
        <v>1.1296158264422926</v>
      </c>
      <c r="RY18" s="27">
        <v>108.336</v>
      </c>
      <c r="RZ18" s="27">
        <v>35.335999999999999</v>
      </c>
      <c r="SA18" s="27">
        <v>34.886400000000002</v>
      </c>
      <c r="SB18" s="27">
        <v>35.029600000000002</v>
      </c>
      <c r="SC18" s="27">
        <v>117.970833333333</v>
      </c>
      <c r="SD18" s="27">
        <v>168.5</v>
      </c>
      <c r="SE18" s="27">
        <v>183</v>
      </c>
      <c r="SF18" s="30">
        <f t="shared" si="90"/>
        <v>60.164000000000001</v>
      </c>
      <c r="SG18" s="30">
        <f t="shared" si="91"/>
        <v>50.529166666666995</v>
      </c>
      <c r="SH18" s="27">
        <v>0.53793055555555602</v>
      </c>
      <c r="SI18" s="27">
        <v>0.24244444444444399</v>
      </c>
      <c r="SJ18" s="27">
        <v>7.8155555555555506E-2</v>
      </c>
      <c r="SK18" s="27">
        <v>8.6955555555555605E-2</v>
      </c>
      <c r="SL18" s="27">
        <v>7.8138888888888897E-2</v>
      </c>
      <c r="SM18" s="27">
        <v>0.10680833333333301</v>
      </c>
      <c r="SN18" s="27">
        <v>0.719683313088889</v>
      </c>
      <c r="SO18" s="27">
        <v>0.74385934622777805</v>
      </c>
      <c r="SP18" s="27">
        <v>0.47007888471666698</v>
      </c>
      <c r="SQ18" s="27">
        <v>0.51009596106944399</v>
      </c>
      <c r="SR18" s="27">
        <v>0.37788885076111101</v>
      </c>
      <c r="SS18" s="27">
        <v>0.74495270735277797</v>
      </c>
      <c r="ST18" s="27">
        <v>0.66722262390833298</v>
      </c>
      <c r="SU18" s="27">
        <v>5.4499354952777801E-2</v>
      </c>
      <c r="SV18" s="27">
        <v>5.1889819531416697</v>
      </c>
      <c r="SW18" s="27">
        <v>0.50850643301666698</v>
      </c>
      <c r="SX18" s="27">
        <v>0.52526294133055595</v>
      </c>
      <c r="SY18" s="27">
        <v>0.643144432861111</v>
      </c>
      <c r="SZ18" s="27">
        <v>0.65530577683055502</v>
      </c>
      <c r="TA18" s="27">
        <f t="shared" si="92"/>
        <v>1.7985763560124541</v>
      </c>
      <c r="TB18" s="27">
        <f t="shared" si="93"/>
        <v>1.2187786434463854</v>
      </c>
      <c r="TC18" s="27">
        <v>0.61878888888888905</v>
      </c>
      <c r="TD18" s="27">
        <v>0.26847111111111099</v>
      </c>
      <c r="TE18" s="27">
        <v>7.2153333333333305E-2</v>
      </c>
      <c r="TF18" s="27">
        <v>8.5104444444444496E-2</v>
      </c>
      <c r="TG18" s="27">
        <v>8.7026666666666599E-2</v>
      </c>
      <c r="TH18" s="27">
        <v>0.111948888888889</v>
      </c>
      <c r="TI18" s="27">
        <v>0.75629994369555498</v>
      </c>
      <c r="TJ18" s="27">
        <v>0.78829242948</v>
      </c>
      <c r="TK18" s="27">
        <v>0.51589723223999995</v>
      </c>
      <c r="TL18" s="27">
        <v>0.57216533216444398</v>
      </c>
      <c r="TM18" s="27">
        <v>0.39464903800222201</v>
      </c>
      <c r="TN18" s="27">
        <v>0.75240718148666696</v>
      </c>
      <c r="TO18" s="27">
        <v>0.69238626292000005</v>
      </c>
      <c r="TP18" s="27">
        <v>-9.55722840222222E-3</v>
      </c>
      <c r="TQ18" s="27">
        <v>6.2584596173799998</v>
      </c>
      <c r="TR18" s="27">
        <v>0.50120419435999997</v>
      </c>
      <c r="TS18" s="27">
        <v>0.52197248003111096</v>
      </c>
      <c r="TT18" s="27">
        <v>0.64220085220666701</v>
      </c>
      <c r="TU18" s="27">
        <v>0.657108514891111</v>
      </c>
      <c r="TV18" s="27">
        <f t="shared" si="94"/>
        <v>1.7844424572405306</v>
      </c>
      <c r="TW18" s="27">
        <f t="shared" si="95"/>
        <v>1.3048620997914129</v>
      </c>
      <c r="TX18" s="27">
        <v>121.71555555555599</v>
      </c>
      <c r="TY18" s="27">
        <v>32.781777777777798</v>
      </c>
      <c r="TZ18" s="27">
        <v>28.013555555555602</v>
      </c>
      <c r="UA18" s="27">
        <v>27.248000000000001</v>
      </c>
      <c r="UB18" s="27">
        <v>-119.94762222222199</v>
      </c>
      <c r="UC18" s="27">
        <v>-2.7992444444444402</v>
      </c>
      <c r="UD18" s="27">
        <v>-2.1178222222222201</v>
      </c>
      <c r="UE18" s="27">
        <v>116.862222222222</v>
      </c>
      <c r="UF18" s="27">
        <v>185</v>
      </c>
      <c r="UG18" s="30">
        <f t="shared" si="96"/>
        <v>63.284444444444006</v>
      </c>
      <c r="UH18" s="30">
        <f t="shared" si="97"/>
        <v>68.137777777777998</v>
      </c>
      <c r="UI18" s="27">
        <v>0.55820869565217401</v>
      </c>
      <c r="UJ18" s="27">
        <v>0.23589347826087001</v>
      </c>
      <c r="UK18" s="27">
        <v>5.3445652173912998E-2</v>
      </c>
      <c r="UL18" s="27">
        <v>7.1965217391304404E-2</v>
      </c>
      <c r="UM18" s="27">
        <v>6.4713043478260901E-2</v>
      </c>
      <c r="UN18" s="27">
        <v>9.3450000000000005E-2</v>
      </c>
      <c r="UO18" s="27">
        <v>0.76983073787173895</v>
      </c>
      <c r="UP18" s="27">
        <v>0.82267950002391299</v>
      </c>
      <c r="UQ18" s="27">
        <v>0.52994569993260898</v>
      </c>
      <c r="UR18" s="27">
        <v>0.62666556308260901</v>
      </c>
      <c r="US18" s="27">
        <v>0.405702968815217</v>
      </c>
      <c r="UT18" s="27">
        <v>0.79108112440434797</v>
      </c>
      <c r="UU18" s="27">
        <v>0.71158097343695703</v>
      </c>
      <c r="UV18" s="27">
        <v>5.5153609336956497E-2</v>
      </c>
      <c r="UW18" s="27">
        <v>6.7564974880565201</v>
      </c>
      <c r="UX18" s="27">
        <v>0.49350402386521702</v>
      </c>
      <c r="UY18" s="27">
        <v>0.52709208463260904</v>
      </c>
      <c r="UZ18" s="27">
        <v>0.63944319366956504</v>
      </c>
      <c r="VA18" s="27">
        <v>0.66334935750000001</v>
      </c>
      <c r="VB18" s="27">
        <f t="shared" si="98"/>
        <v>1.7666158282296243</v>
      </c>
      <c r="VC18" s="27">
        <f t="shared" si="99"/>
        <v>1.3663591709596221</v>
      </c>
      <c r="VD18" s="27">
        <v>119.726086956522</v>
      </c>
      <c r="VE18" s="27">
        <v>35.223260869565202</v>
      </c>
      <c r="VF18" s="27">
        <v>27.618043478260901</v>
      </c>
      <c r="VG18" s="27">
        <v>27.0528260869565</v>
      </c>
      <c r="VH18" s="27">
        <v>152.76867391304401</v>
      </c>
      <c r="VI18" s="27">
        <v>-2.5753260869565202</v>
      </c>
      <c r="VJ18" s="27">
        <v>-1.8074347826087001</v>
      </c>
      <c r="VK18" s="27">
        <v>130.795652173913</v>
      </c>
      <c r="VL18" s="27">
        <v>190</v>
      </c>
      <c r="VM18" s="30">
        <f t="shared" si="100"/>
        <v>70.273913043478004</v>
      </c>
      <c r="VN18" s="30">
        <f t="shared" si="101"/>
        <v>59.204347826087002</v>
      </c>
      <c r="VO18" s="27">
        <v>0.56473255813953505</v>
      </c>
      <c r="VP18" s="27">
        <v>0.242704651162791</v>
      </c>
      <c r="VQ18" s="27">
        <v>4.7569767441860498E-2</v>
      </c>
      <c r="VR18" s="27">
        <v>7.1095348837209305E-2</v>
      </c>
      <c r="VS18" s="27">
        <v>7.5879069767441895E-2</v>
      </c>
      <c r="VT18" s="27">
        <v>9.14023255813953E-2</v>
      </c>
      <c r="VU18" s="27">
        <v>0.77454635536279104</v>
      </c>
      <c r="VV18" s="27">
        <v>0.84220658131860504</v>
      </c>
      <c r="VW18" s="27">
        <v>0.54441213300930202</v>
      </c>
      <c r="VX18" s="27">
        <v>0.66836068276976701</v>
      </c>
      <c r="VY18" s="27">
        <v>0.39860721084883699</v>
      </c>
      <c r="VZ18" s="27">
        <v>0.76141726840000001</v>
      </c>
      <c r="WA18" s="27">
        <v>0.71937896931860501</v>
      </c>
      <c r="WB18" s="27">
        <v>-2.97251105651163E-2</v>
      </c>
      <c r="WC18" s="27">
        <v>6.94430546451163</v>
      </c>
      <c r="WD18" s="27">
        <v>0.473525908637209</v>
      </c>
      <c r="WE18" s="27">
        <v>0.51464168283953504</v>
      </c>
      <c r="WF18" s="27">
        <v>0.623321510630233</v>
      </c>
      <c r="WG18" s="27">
        <v>0.65275056584186097</v>
      </c>
      <c r="WH18" s="27">
        <f t="shared" si="102"/>
        <v>1.6502836439910349</v>
      </c>
      <c r="WI18" s="27">
        <f t="shared" si="103"/>
        <v>1.3268303900807736</v>
      </c>
      <c r="WJ18" s="27">
        <v>117.704651162791</v>
      </c>
      <c r="WK18" s="27">
        <v>36.056279069767498</v>
      </c>
      <c r="WL18" s="27">
        <v>30.154883720930201</v>
      </c>
      <c r="WM18" s="27">
        <v>30.313023255813999</v>
      </c>
      <c r="WN18" s="27">
        <v>-139.910139534884</v>
      </c>
      <c r="WO18" s="27">
        <v>-2.56418604651163</v>
      </c>
      <c r="WP18" s="27">
        <v>-1.7951627906976699</v>
      </c>
      <c r="WQ18" s="27">
        <v>124.54651162790699</v>
      </c>
      <c r="WR18" s="27">
        <v>196.5</v>
      </c>
      <c r="WS18" s="30">
        <f t="shared" si="104"/>
        <v>78.795348837209005</v>
      </c>
      <c r="WT18" s="30">
        <f t="shared" si="105"/>
        <v>71.953488372093005</v>
      </c>
      <c r="WU18" s="28">
        <v>5.05</v>
      </c>
      <c r="WV18" s="24">
        <v>1.06</v>
      </c>
      <c r="WW18" s="28">
        <v>80.099999999999994</v>
      </c>
      <c r="WX18" s="28">
        <v>27.8</v>
      </c>
      <c r="WY18" s="28">
        <v>6.4</v>
      </c>
      <c r="WZ18" s="28">
        <v>10.5</v>
      </c>
    </row>
    <row r="19" spans="1:624" x14ac:dyDescent="0.25">
      <c r="A19" s="27">
        <v>28</v>
      </c>
      <c r="B19" s="27">
        <v>4</v>
      </c>
      <c r="C19" s="27">
        <v>304</v>
      </c>
      <c r="D19" s="27">
        <v>3</v>
      </c>
      <c r="E19" s="27" t="s">
        <v>46</v>
      </c>
      <c r="F19" s="27">
        <v>5</v>
      </c>
      <c r="G19" s="27">
        <f t="shared" si="0"/>
        <v>65.52000000000001</v>
      </c>
      <c r="H19" s="28">
        <f t="shared" si="1"/>
        <v>21.840000000000003</v>
      </c>
      <c r="I19" s="29">
        <v>58.5</v>
      </c>
      <c r="J19" s="27">
        <f t="shared" si="2"/>
        <v>21.840000000000003</v>
      </c>
      <c r="K19" s="27">
        <f t="shared" si="3"/>
        <v>21.840000000000003</v>
      </c>
      <c r="L19" s="27">
        <f t="shared" si="4"/>
        <v>21.840000000000003</v>
      </c>
      <c r="M19" s="30">
        <v>408727.37625500001</v>
      </c>
      <c r="N19" s="30">
        <v>3660474.7418559999</v>
      </c>
      <c r="O19" s="31">
        <v>33.079042000000001</v>
      </c>
      <c r="P19" s="31">
        <v>-111.97791100000001</v>
      </c>
      <c r="Q19" s="27">
        <v>49.12</v>
      </c>
      <c r="R19" s="27">
        <v>20.72</v>
      </c>
      <c r="S19" s="27">
        <v>30.160000000000004</v>
      </c>
      <c r="T19" s="27">
        <v>51.12</v>
      </c>
      <c r="U19" s="27">
        <v>22</v>
      </c>
      <c r="V19" s="27">
        <v>26.880000000000003</v>
      </c>
      <c r="W19" s="27">
        <v>57.014814814814798</v>
      </c>
      <c r="X19" s="27">
        <f t="shared" si="5"/>
        <v>-57.014814814814798</v>
      </c>
      <c r="Y19" s="29">
        <v>-9999</v>
      </c>
      <c r="Z19" s="29">
        <v>-9999</v>
      </c>
      <c r="AA19" s="29">
        <v>-9999</v>
      </c>
      <c r="AB19" s="24">
        <v>8.5</v>
      </c>
      <c r="AC19" s="24">
        <v>7.2</v>
      </c>
      <c r="AD19" s="24">
        <v>0.7</v>
      </c>
      <c r="AE19" s="24" t="s">
        <v>98</v>
      </c>
      <c r="AF19" s="24">
        <v>2</v>
      </c>
      <c r="AG19" s="24">
        <v>1</v>
      </c>
      <c r="AH19" s="24">
        <v>0.1</v>
      </c>
      <c r="AI19" s="24">
        <v>0</v>
      </c>
      <c r="AJ19" s="24">
        <v>220</v>
      </c>
      <c r="AK19" s="24">
        <v>25</v>
      </c>
      <c r="AL19" s="24">
        <v>0.98</v>
      </c>
      <c r="AM19" s="24">
        <v>5.3</v>
      </c>
      <c r="AN19" s="24">
        <v>12</v>
      </c>
      <c r="AO19" s="24">
        <v>3.2</v>
      </c>
      <c r="AP19" s="24">
        <v>3302</v>
      </c>
      <c r="AQ19" s="24">
        <v>285</v>
      </c>
      <c r="AR19" s="24">
        <v>222</v>
      </c>
      <c r="AS19" s="24">
        <v>20.399999999999999</v>
      </c>
      <c r="AT19" s="24">
        <v>0</v>
      </c>
      <c r="AU19" s="24">
        <v>3</v>
      </c>
      <c r="AV19" s="24">
        <v>80</v>
      </c>
      <c r="AW19" s="24">
        <v>12</v>
      </c>
      <c r="AX19" s="24">
        <v>5</v>
      </c>
      <c r="AY19" s="27">
        <v>1</v>
      </c>
      <c r="AZ19" s="27">
        <v>25</v>
      </c>
      <c r="BA19" s="27">
        <v>71.856917411888475</v>
      </c>
      <c r="BB19" s="27">
        <v>46</v>
      </c>
      <c r="BC19" s="27">
        <v>0.56000000000000005</v>
      </c>
      <c r="BD19" s="27">
        <v>2.5649999999999999</v>
      </c>
      <c r="BE19" s="27">
        <v>0.40500000000000003</v>
      </c>
      <c r="BF19" s="32">
        <v>2.7379530067702116</v>
      </c>
      <c r="BG19" s="32">
        <v>0.90495524140292527</v>
      </c>
      <c r="BH19" s="32">
        <v>1.0800221027779173</v>
      </c>
      <c r="BI19" s="32">
        <v>0.93887335197762678</v>
      </c>
      <c r="BJ19" s="32">
        <v>1.214392803598201</v>
      </c>
      <c r="BK19" s="32">
        <v>1.3208779066847471</v>
      </c>
      <c r="BL19" s="24">
        <f t="shared" si="6"/>
        <v>14.571632992692548</v>
      </c>
      <c r="BM19" s="24">
        <f t="shared" si="7"/>
        <v>18.891721403804219</v>
      </c>
      <c r="BN19" s="24">
        <f t="shared" si="8"/>
        <v>22.647214811714726</v>
      </c>
      <c r="BO19" s="28">
        <f t="shared" si="9"/>
        <v>32.788297652846516</v>
      </c>
      <c r="BP19" s="24">
        <f t="shared" si="10"/>
        <v>3.7554934079105071</v>
      </c>
      <c r="BQ19" s="24">
        <f t="shared" si="11"/>
        <v>4.857571214392804</v>
      </c>
      <c r="BR19" s="24">
        <f t="shared" si="12"/>
        <v>5.2835116267389886</v>
      </c>
      <c r="BS19" s="24">
        <f t="shared" si="13"/>
        <v>13.896576249042299</v>
      </c>
      <c r="BT19" s="32">
        <v>2.0914445442747329</v>
      </c>
      <c r="BU19" s="32">
        <v>2.2176714449827681</v>
      </c>
      <c r="BV19" s="32">
        <v>2.4019975031210983</v>
      </c>
      <c r="BW19" s="32">
        <v>2.7437506224479637</v>
      </c>
      <c r="BX19" s="32">
        <v>2.7844073190135243</v>
      </c>
      <c r="BY19" s="32">
        <v>2.8208322950411162</v>
      </c>
      <c r="BZ19" s="24">
        <f t="shared" si="14"/>
        <v>17.236463957030004</v>
      </c>
      <c r="CA19" s="24">
        <f t="shared" si="15"/>
        <v>26.844453969514397</v>
      </c>
      <c r="CB19" s="24">
        <f t="shared" si="16"/>
        <v>37.819456459306252</v>
      </c>
      <c r="CC19" s="24">
        <f t="shared" si="17"/>
        <v>10.975002489791855</v>
      </c>
      <c r="CD19" s="24">
        <f t="shared" si="18"/>
        <v>11.137629276054097</v>
      </c>
      <c r="CE19" s="24">
        <f t="shared" si="19"/>
        <v>11.283329180164465</v>
      </c>
      <c r="CF19" s="24">
        <f t="shared" si="20"/>
        <v>33.395960946010419</v>
      </c>
      <c r="CG19" s="27">
        <v>1.9195201199700074</v>
      </c>
      <c r="CH19" s="27">
        <v>0.12488760115895695</v>
      </c>
      <c r="CI19" s="27">
        <v>0.11039743075070252</v>
      </c>
      <c r="CJ19" s="27">
        <v>21.429638854296389</v>
      </c>
      <c r="CK19" s="27">
        <v>21.9</v>
      </c>
      <c r="CL19" s="27">
        <f t="shared" si="21"/>
        <v>3.0613769791851984</v>
      </c>
      <c r="CM19" s="27">
        <v>0.52093768783810857</v>
      </c>
      <c r="CN19" s="27">
        <f t="shared" si="22"/>
        <v>0.13023442195952714</v>
      </c>
      <c r="CO19" s="27">
        <v>0.58717253839205064</v>
      </c>
      <c r="CP19" s="27">
        <v>1.7350867543377166</v>
      </c>
      <c r="CQ19" s="28">
        <f t="shared" si="23"/>
        <v>8.1776308845158567</v>
      </c>
      <c r="CR19" s="28">
        <f t="shared" si="24"/>
        <v>8.6192206075186668</v>
      </c>
      <c r="CS19" s="28">
        <f t="shared" si="25"/>
        <v>20.864728524259462</v>
      </c>
      <c r="CT19" s="28">
        <f t="shared" si="26"/>
        <v>23.734356365665775</v>
      </c>
      <c r="CU19" s="27">
        <f t="shared" si="27"/>
        <v>12.245507916740793</v>
      </c>
      <c r="CV19" s="27">
        <f t="shared" si="28"/>
        <v>0.52093768783810857</v>
      </c>
      <c r="CW19" s="27">
        <f t="shared" si="29"/>
        <v>2.3486901535682025</v>
      </c>
      <c r="CX19" s="27">
        <f t="shared" si="30"/>
        <v>15.115135758147105</v>
      </c>
      <c r="CY19" s="29">
        <v>-9999</v>
      </c>
      <c r="CZ19" s="29">
        <v>-9999</v>
      </c>
      <c r="DA19" s="29">
        <v>-9999</v>
      </c>
      <c r="DB19" s="29">
        <v>-9999</v>
      </c>
      <c r="DC19" s="29">
        <v>-9999</v>
      </c>
      <c r="DD19" s="29">
        <v>-9999</v>
      </c>
      <c r="DE19" s="24">
        <v>7.6</v>
      </c>
      <c r="DF19" s="24">
        <v>7.6</v>
      </c>
      <c r="DG19" s="24">
        <v>7.6</v>
      </c>
      <c r="DH19" s="24">
        <v>14</v>
      </c>
      <c r="DI19" s="24">
        <v>22.333333333333332</v>
      </c>
      <c r="DJ19" s="24">
        <v>26.333333333333332</v>
      </c>
      <c r="DK19" s="24">
        <v>39.666666666666664</v>
      </c>
      <c r="DL19" s="24">
        <v>39.666666666666664</v>
      </c>
      <c r="DM19" s="24">
        <v>50.333333333333336</v>
      </c>
      <c r="DN19" s="24">
        <v>43</v>
      </c>
      <c r="DO19" s="24">
        <v>57</v>
      </c>
      <c r="DP19" s="24">
        <v>57.333333333333336</v>
      </c>
      <c r="DQ19" s="24">
        <v>67</v>
      </c>
      <c r="DR19" s="28">
        <f t="shared" si="109"/>
        <v>49.55555555555555</v>
      </c>
      <c r="DS19" s="28">
        <f t="shared" si="31"/>
        <v>46.666666666666664</v>
      </c>
      <c r="DT19" s="24">
        <v>69.333333333333329</v>
      </c>
      <c r="DU19" s="24">
        <v>75</v>
      </c>
      <c r="DV19" s="24">
        <v>73.333333333333329</v>
      </c>
      <c r="DW19" s="24">
        <v>74.333333333333329</v>
      </c>
      <c r="DX19" s="24">
        <v>71.666666666666671</v>
      </c>
      <c r="DY19" s="24">
        <v>89.333333333333329</v>
      </c>
      <c r="DZ19" s="28">
        <v>73.333333333333329</v>
      </c>
      <c r="EA19" s="28">
        <v>87.333333333333329</v>
      </c>
      <c r="EB19" s="24">
        <v>178</v>
      </c>
      <c r="EC19" s="24">
        <v>189</v>
      </c>
      <c r="ED19" s="24">
        <v>199</v>
      </c>
      <c r="EE19" s="24">
        <v>199</v>
      </c>
      <c r="EF19" s="24">
        <v>201</v>
      </c>
      <c r="EG19" s="24">
        <v>203</v>
      </c>
      <c r="EH19" s="33">
        <v>-9999</v>
      </c>
      <c r="EI19" s="33">
        <v>-9999</v>
      </c>
      <c r="EJ19" s="33">
        <v>-9999</v>
      </c>
      <c r="EK19" s="33">
        <v>-9999</v>
      </c>
      <c r="EL19" s="33">
        <v>-9999</v>
      </c>
      <c r="EM19" s="33">
        <v>-9999</v>
      </c>
      <c r="EN19" s="33">
        <v>-9999</v>
      </c>
      <c r="EO19" s="33">
        <v>-9999</v>
      </c>
      <c r="EP19" s="33">
        <v>-9999</v>
      </c>
      <c r="EQ19" s="29">
        <v>-9999</v>
      </c>
      <c r="ER19" s="29">
        <v>-9999</v>
      </c>
      <c r="ES19" s="29">
        <v>-9999</v>
      </c>
      <c r="ET19" s="29">
        <v>-9999</v>
      </c>
      <c r="EU19" s="29">
        <v>-9999</v>
      </c>
      <c r="EV19" s="29">
        <v>-9999</v>
      </c>
      <c r="EW19" s="33">
        <v>-9999</v>
      </c>
      <c r="EX19" s="33">
        <v>-9999</v>
      </c>
      <c r="EY19" s="29">
        <v>-9999</v>
      </c>
      <c r="EZ19" s="29">
        <v>-9999</v>
      </c>
      <c r="FA19" s="29">
        <v>-9999</v>
      </c>
      <c r="FB19" s="29">
        <v>-9999</v>
      </c>
      <c r="FC19" s="29">
        <v>-9999</v>
      </c>
      <c r="FD19" s="29">
        <v>-9999</v>
      </c>
      <c r="FE19" s="29">
        <v>-9999</v>
      </c>
      <c r="FF19" s="29">
        <v>-9999</v>
      </c>
      <c r="FG19" s="29">
        <v>-9999</v>
      </c>
      <c r="FH19" s="29">
        <v>-9999</v>
      </c>
      <c r="FI19" s="27">
        <v>227.15999999999997</v>
      </c>
      <c r="FJ19" s="27">
        <v>10</v>
      </c>
      <c r="FK19" s="27">
        <v>211.98</v>
      </c>
      <c r="FL19" s="27">
        <v>263.63</v>
      </c>
      <c r="FM19" s="27">
        <v>163</v>
      </c>
      <c r="FN19" s="27">
        <v>114.51</v>
      </c>
      <c r="FO19" s="27">
        <v>291.33000000000004</v>
      </c>
      <c r="FP19" s="24">
        <v>171.96</v>
      </c>
      <c r="FQ19" s="27">
        <v>115.48</v>
      </c>
      <c r="FR19" s="24">
        <v>180.31</v>
      </c>
      <c r="FS19" s="27">
        <v>119.7</v>
      </c>
      <c r="FT19" s="24">
        <f t="shared" si="32"/>
        <v>1132.1568627450981</v>
      </c>
      <c r="FU19" s="24">
        <f t="shared" si="33"/>
        <v>1010.8543417366947</v>
      </c>
      <c r="FV19" s="24">
        <f t="shared" si="34"/>
        <v>2227.0588235294113</v>
      </c>
      <c r="FW19" s="24">
        <f t="shared" si="35"/>
        <v>2584.6078431372548</v>
      </c>
      <c r="FX19" s="24">
        <f t="shared" si="36"/>
        <v>1122.6470588235295</v>
      </c>
      <c r="FY19" s="24">
        <f t="shared" si="37"/>
        <v>2856.1764705882356</v>
      </c>
      <c r="FZ19" s="24">
        <f t="shared" si="38"/>
        <v>8790.4901960784318</v>
      </c>
      <c r="GA19" s="24">
        <f t="shared" si="39"/>
        <v>1685.8823529411766</v>
      </c>
      <c r="GB19" s="24">
        <v>65.06</v>
      </c>
      <c r="GC19" s="24">
        <v>86.12</v>
      </c>
      <c r="GD19" s="24">
        <f t="shared" si="40"/>
        <v>20.78</v>
      </c>
      <c r="GE19" s="27">
        <v>3.1</v>
      </c>
      <c r="GF19" s="27">
        <f t="shared" si="41"/>
        <v>69.038823529411744</v>
      </c>
      <c r="GG19" s="27">
        <v>0.92900000000000005</v>
      </c>
      <c r="GH19" s="27">
        <f t="shared" si="42"/>
        <v>24.011006862745095</v>
      </c>
      <c r="GI19" s="27">
        <v>1.63</v>
      </c>
      <c r="GJ19" s="27">
        <f t="shared" si="43"/>
        <v>18.299147058823529</v>
      </c>
      <c r="GK19" s="27">
        <v>3.43</v>
      </c>
      <c r="GL19" s="27">
        <v>3.1720000000000002</v>
      </c>
      <c r="GM19" s="27">
        <f t="shared" si="44"/>
        <v>1.0813366960907944</v>
      </c>
      <c r="GN19" s="29">
        <v>-9999</v>
      </c>
      <c r="GO19" s="27">
        <f t="shared" si="45"/>
        <v>57.825764705882364</v>
      </c>
      <c r="GP19" s="24">
        <f t="shared" si="46"/>
        <v>169.17474215686272</v>
      </c>
      <c r="GQ19" s="24">
        <f t="shared" si="47"/>
        <v>151.04887692577026</v>
      </c>
      <c r="GR19" s="24">
        <f t="shared" si="107"/>
        <v>59.943135160046864</v>
      </c>
      <c r="GS19" s="27">
        <v>18.600000000000001</v>
      </c>
      <c r="GT19" s="24">
        <v>7.91</v>
      </c>
      <c r="GU19" s="24">
        <f t="shared" si="48"/>
        <v>7.4</v>
      </c>
      <c r="GV19" s="27">
        <f t="shared" si="49"/>
        <v>5725.5912250571928</v>
      </c>
      <c r="GW19" s="27">
        <v>2.66</v>
      </c>
      <c r="GX19" s="27">
        <f t="shared" si="50"/>
        <v>0.35945945945945945</v>
      </c>
      <c r="GY19" s="27">
        <f t="shared" si="51"/>
        <v>2058.1179268448827</v>
      </c>
      <c r="GZ19" s="29">
        <v>-9999</v>
      </c>
      <c r="HA19" s="29">
        <v>-9999</v>
      </c>
      <c r="HB19" s="27">
        <v>5536.114285714285</v>
      </c>
      <c r="HC19" s="27">
        <f t="shared" si="52"/>
        <v>1990.0086486486484</v>
      </c>
      <c r="HD19" s="27">
        <f t="shared" si="53"/>
        <v>2059.6589513513509</v>
      </c>
      <c r="HE19" s="29">
        <v>-9999</v>
      </c>
      <c r="HF19" s="30">
        <v>3.91</v>
      </c>
      <c r="HG19" s="30">
        <f t="shared" si="55"/>
        <v>3.85</v>
      </c>
      <c r="HH19" s="30">
        <v>3234</v>
      </c>
      <c r="HI19" s="30">
        <f t="shared" si="56"/>
        <v>0.48672566371681414</v>
      </c>
      <c r="HJ19" s="27">
        <f t="shared" si="57"/>
        <v>3025.2786067531924</v>
      </c>
      <c r="HK19" s="27">
        <f t="shared" si="58"/>
        <v>2502.238111058778</v>
      </c>
      <c r="HL19" s="27">
        <v>3.58</v>
      </c>
      <c r="HM19" s="30">
        <f t="shared" si="59"/>
        <v>108.30497412176429</v>
      </c>
      <c r="HN19" s="30">
        <f t="shared" si="60"/>
        <v>121.30157101637602</v>
      </c>
      <c r="HO19" s="30">
        <f t="shared" si="61"/>
        <v>0.71701939349730126</v>
      </c>
      <c r="HP19" s="27">
        <v>3.38</v>
      </c>
      <c r="HQ19" s="27">
        <v>0.57012499999999999</v>
      </c>
      <c r="HR19" s="27">
        <v>0.49937500000000001</v>
      </c>
      <c r="HS19" s="27">
        <v>0.46454642857142803</v>
      </c>
      <c r="HT19" s="27">
        <v>0.39157142857142901</v>
      </c>
      <c r="HU19" s="27">
        <v>0.27475714285714298</v>
      </c>
      <c r="HV19" s="27">
        <v>0.30274285714285698</v>
      </c>
      <c r="HW19" s="27">
        <v>0.185579487821429</v>
      </c>
      <c r="HX19" s="27">
        <v>0.101933543321429</v>
      </c>
      <c r="HY19" s="27">
        <v>0.121003420107143</v>
      </c>
      <c r="HZ19" s="27">
        <v>3.6117970749999999E-2</v>
      </c>
      <c r="IA19" s="27">
        <v>6.6071255785714295E-2</v>
      </c>
      <c r="IB19" s="27">
        <v>0.34948341096428598</v>
      </c>
      <c r="IC19" s="27">
        <v>0.30623160700000002</v>
      </c>
      <c r="ID19" s="27">
        <v>0.17530550117857099</v>
      </c>
      <c r="IE19" s="27">
        <v>0.45618718171428602</v>
      </c>
      <c r="IF19" s="27">
        <v>0.65061887192857204</v>
      </c>
      <c r="IG19" s="27">
        <v>0.35411255235714301</v>
      </c>
      <c r="IH19" s="27">
        <v>0.67188177332142895</v>
      </c>
      <c r="II19" s="27">
        <v>0.39365581607142902</v>
      </c>
      <c r="IJ19" s="27">
        <f t="shared" si="62"/>
        <v>2.0313781788350775</v>
      </c>
      <c r="IK19" s="27">
        <f t="shared" si="63"/>
        <v>0.141677096370463</v>
      </c>
      <c r="IL19" s="27">
        <v>104.95</v>
      </c>
      <c r="IM19" s="27">
        <v>27.265000000000001</v>
      </c>
      <c r="IN19" s="27">
        <v>30.905000000000001</v>
      </c>
      <c r="IO19" s="27">
        <v>31.2257142857143</v>
      </c>
      <c r="IP19" s="27">
        <v>93.264285714285705</v>
      </c>
      <c r="IQ19" s="27">
        <v>-1.1768571428571399</v>
      </c>
      <c r="IR19" s="27">
        <v>-1.01257142857143</v>
      </c>
      <c r="IS19" s="30">
        <v>104</v>
      </c>
      <c r="IT19" s="30">
        <v>118.5</v>
      </c>
      <c r="IU19" s="30">
        <f t="shared" si="64"/>
        <v>-0.95000000000000284</v>
      </c>
      <c r="IV19" s="27">
        <v>0.59820588235294103</v>
      </c>
      <c r="IW19" s="27">
        <v>0.49822352941176501</v>
      </c>
      <c r="IX19" s="27">
        <v>0.47107647058823499</v>
      </c>
      <c r="IY19" s="27">
        <v>0.39745294117647101</v>
      </c>
      <c r="IZ19" s="27">
        <v>0.27539411764705901</v>
      </c>
      <c r="JA19" s="27">
        <v>0.31097352941176498</v>
      </c>
      <c r="JB19" s="27">
        <v>0.20143858021764699</v>
      </c>
      <c r="JC19" s="27">
        <v>0.118724068888235</v>
      </c>
      <c r="JD19" s="27">
        <v>0.112530092252941</v>
      </c>
      <c r="JE19" s="27">
        <v>2.8049103164705901E-2</v>
      </c>
      <c r="JF19" s="27">
        <v>9.1000459047058793E-2</v>
      </c>
      <c r="JG19" s="27">
        <v>0.36934584393529402</v>
      </c>
      <c r="JH19" s="27">
        <v>0.31569493115882402</v>
      </c>
      <c r="JI19" s="27">
        <v>0.181469424002941</v>
      </c>
      <c r="JJ19" s="27">
        <v>0.50549251329705902</v>
      </c>
      <c r="JK19" s="27">
        <v>0.77435148788235297</v>
      </c>
      <c r="JL19" s="27">
        <v>0.44995721787941201</v>
      </c>
      <c r="JM19" s="27">
        <v>0.79288429090588197</v>
      </c>
      <c r="JN19" s="27">
        <v>0.49533621630882402</v>
      </c>
      <c r="JO19" s="27">
        <f t="shared" si="65"/>
        <v>3.6829902491873328</v>
      </c>
      <c r="JP19" s="27">
        <f t="shared" si="66"/>
        <v>0.20067770195281964</v>
      </c>
      <c r="JQ19" s="27">
        <v>31.087647058823499</v>
      </c>
      <c r="JR19" s="27">
        <v>40.582941176470598</v>
      </c>
      <c r="JS19" s="27">
        <v>41.991176470588201</v>
      </c>
      <c r="JT19" s="27">
        <v>-171.06252941176501</v>
      </c>
      <c r="JU19" s="27">
        <v>-1.0532352941176499</v>
      </c>
      <c r="JV19" s="27">
        <v>-2.1162352941176499</v>
      </c>
      <c r="JW19" s="30">
        <v>105.5</v>
      </c>
      <c r="JX19" s="30">
        <v>119</v>
      </c>
      <c r="JY19" s="27">
        <v>0.454905</v>
      </c>
      <c r="JZ19" s="27">
        <v>0.39712500000000001</v>
      </c>
      <c r="KA19" s="27">
        <v>0.33831250000000002</v>
      </c>
      <c r="KB19" s="27">
        <v>0.27511999999999998</v>
      </c>
      <c r="KC19" s="27">
        <v>0.2039</v>
      </c>
      <c r="KD19" s="27">
        <v>0.21399499999999999</v>
      </c>
      <c r="KE19" s="27">
        <v>0.24594465861500001</v>
      </c>
      <c r="KF19" s="27">
        <v>0.14670270093250001</v>
      </c>
      <c r="KG19" s="27">
        <v>0.18151626547749999</v>
      </c>
      <c r="KH19" s="27">
        <v>8.0013657677500002E-2</v>
      </c>
      <c r="KI19" s="27">
        <v>6.7511035967499994E-2</v>
      </c>
      <c r="KJ19" s="27">
        <v>0.3806644850325</v>
      </c>
      <c r="KK19" s="27">
        <v>0.35977792988250001</v>
      </c>
      <c r="KL19" s="27">
        <v>0.14867324429250001</v>
      </c>
      <c r="KM19" s="27">
        <v>0.65461488845500004</v>
      </c>
      <c r="KN19" s="27">
        <v>0.45902354347000002</v>
      </c>
      <c r="KO19" s="27">
        <v>0.27155319210000001</v>
      </c>
      <c r="KP19" s="27">
        <v>0.49178484104999998</v>
      </c>
      <c r="KQ19" s="27">
        <v>0.31655257130499997</v>
      </c>
      <c r="KR19" s="27">
        <f t="shared" si="67"/>
        <v>0.98244420828905432</v>
      </c>
      <c r="KS19" s="27">
        <f t="shared" si="68"/>
        <v>0.1454957507082153</v>
      </c>
      <c r="KT19" s="27">
        <v>101.22</v>
      </c>
      <c r="KU19" s="27">
        <v>37.977499999999999</v>
      </c>
      <c r="KV19" s="27">
        <v>55.1875</v>
      </c>
      <c r="KW19" s="27">
        <v>57.222499999999997</v>
      </c>
      <c r="KX19" s="27">
        <v>105.6131</v>
      </c>
      <c r="KY19" s="27">
        <v>-1.3785499999999999</v>
      </c>
      <c r="KZ19" s="27">
        <v>-2.0962999999999998</v>
      </c>
      <c r="LA19" s="30">
        <v>109.5</v>
      </c>
      <c r="LB19" s="30">
        <v>122</v>
      </c>
      <c r="LC19" s="30">
        <f t="shared" si="108"/>
        <v>8.2800000000000011</v>
      </c>
      <c r="LD19" s="27">
        <v>0.48858043478260899</v>
      </c>
      <c r="LE19" s="27">
        <v>0.31457391304347798</v>
      </c>
      <c r="LF19" s="27">
        <v>0.32554565217391301</v>
      </c>
      <c r="LG19" s="27">
        <v>0.25162391304347798</v>
      </c>
      <c r="LH19" s="27">
        <v>0.17744347826087001</v>
      </c>
      <c r="LI19" s="27">
        <v>0.21128695652173901</v>
      </c>
      <c r="LJ19" s="27">
        <v>0.31915814188913</v>
      </c>
      <c r="LK19" s="27">
        <v>0.19964677359347799</v>
      </c>
      <c r="LL19" s="27">
        <v>0.111206769304348</v>
      </c>
      <c r="LM19" s="27">
        <v>-1.6849849276087001E-2</v>
      </c>
      <c r="LN19" s="27">
        <v>0.215987338567391</v>
      </c>
      <c r="LO19" s="27">
        <v>0.46633978826304301</v>
      </c>
      <c r="LP19" s="27">
        <v>0.39534643461086999</v>
      </c>
      <c r="LQ19" s="27">
        <v>0.172864020752174</v>
      </c>
      <c r="LR19" s="27">
        <v>0.94653749571086998</v>
      </c>
      <c r="LS19" s="27">
        <v>1.1037590408217399</v>
      </c>
      <c r="LT19" s="27">
        <v>0.67959008509782604</v>
      </c>
      <c r="LU19" s="27">
        <v>1.08605134671522</v>
      </c>
      <c r="LV19" s="27">
        <v>0.73657768337608698</v>
      </c>
      <c r="LW19" s="27">
        <f t="shared" si="70"/>
        <v>-15.859520507231711</v>
      </c>
      <c r="LX19" s="27">
        <f t="shared" si="71"/>
        <v>0.55314987837240381</v>
      </c>
      <c r="LY19" s="27">
        <v>114.15483870967699</v>
      </c>
      <c r="LZ19" s="27">
        <v>37.732903225806403</v>
      </c>
      <c r="MA19" s="27">
        <v>49.980645161290298</v>
      </c>
      <c r="MB19" s="27">
        <v>50.272258064516102</v>
      </c>
      <c r="MC19" s="27">
        <v>78.133741935483897</v>
      </c>
      <c r="MD19" s="27">
        <v>-1.82458064516129</v>
      </c>
      <c r="ME19" s="27">
        <v>-2.2323870967741901</v>
      </c>
      <c r="MF19" s="30">
        <v>118.5</v>
      </c>
      <c r="MG19" s="30">
        <v>131</v>
      </c>
      <c r="MH19" s="30">
        <f>MF19-LY19</f>
        <v>4.3451612903230057</v>
      </c>
      <c r="MI19" s="27">
        <v>0.51146481481481498</v>
      </c>
      <c r="MJ19" s="27">
        <v>0.29882037037037001</v>
      </c>
      <c r="MK19" s="27">
        <v>0.221661111111111</v>
      </c>
      <c r="ML19" s="27">
        <v>0.18600925925925901</v>
      </c>
      <c r="MM19" s="27">
        <v>0.14088888888888901</v>
      </c>
      <c r="MN19" s="27">
        <v>0.17146111111111101</v>
      </c>
      <c r="MO19" s="27">
        <v>0.464401564083333</v>
      </c>
      <c r="MP19" s="27">
        <v>0.39378966738148102</v>
      </c>
      <c r="MQ19" s="27">
        <v>0.23206809269814799</v>
      </c>
      <c r="MR19" s="27">
        <v>0.14849804635185199</v>
      </c>
      <c r="MS19" s="27">
        <v>0.26124233071481501</v>
      </c>
      <c r="MT19" s="27">
        <v>0.56633459410370401</v>
      </c>
      <c r="MU19" s="27">
        <v>0.49604277950555498</v>
      </c>
      <c r="MV19" s="27">
        <v>0.138051672092593</v>
      </c>
      <c r="MW19" s="27">
        <v>1.75814323692037</v>
      </c>
      <c r="MX19" s="27">
        <v>0.667647530177778</v>
      </c>
      <c r="MY19" s="27">
        <v>0.563728050916667</v>
      </c>
      <c r="MZ19" s="27">
        <v>0.73633903160000003</v>
      </c>
      <c r="NA19" s="27">
        <v>0.65385714937963002</v>
      </c>
      <c r="NB19" s="27">
        <f t="shared" si="73"/>
        <v>2.7559160946575303</v>
      </c>
      <c r="NC19" s="27">
        <f t="shared" si="74"/>
        <v>0.71161294720599155</v>
      </c>
      <c r="ND19" s="27">
        <v>112.18</v>
      </c>
      <c r="NE19" s="27">
        <v>42.408999999999999</v>
      </c>
      <c r="NF19" s="27">
        <v>40.191000000000003</v>
      </c>
      <c r="NG19" s="27">
        <v>-85.222200000000001</v>
      </c>
      <c r="NH19" s="27">
        <v>-2.4607999999999999</v>
      </c>
      <c r="NI19" s="27">
        <v>-0.61627777777777804</v>
      </c>
      <c r="NJ19" s="28">
        <v>131</v>
      </c>
      <c r="NK19" s="28">
        <v>148.5</v>
      </c>
      <c r="NL19" s="30">
        <f t="shared" si="75"/>
        <v>18.819999999999993</v>
      </c>
      <c r="NM19" s="27">
        <v>0.51272941176470599</v>
      </c>
      <c r="NN19" s="27">
        <v>0.29461176470588202</v>
      </c>
      <c r="NO19" s="27">
        <v>0.17417647058823499</v>
      </c>
      <c r="NP19" s="27">
        <v>0.14659411764705901</v>
      </c>
      <c r="NQ19" s="27">
        <v>0.12482941176470599</v>
      </c>
      <c r="NR19" s="27">
        <v>0.144017647058824</v>
      </c>
      <c r="NS19" s="27">
        <v>0.553368284041176</v>
      </c>
      <c r="NT19" s="27">
        <v>0.49147074779411798</v>
      </c>
      <c r="NU19" s="27">
        <v>0.33501840606470601</v>
      </c>
      <c r="NV19" s="27">
        <v>0.25709848141764702</v>
      </c>
      <c r="NW19" s="27">
        <v>0.26894333544705901</v>
      </c>
      <c r="NX19" s="27">
        <v>0.60699176971176505</v>
      </c>
      <c r="NY19" s="27">
        <v>0.55989494617058799</v>
      </c>
      <c r="NZ19" s="27">
        <v>8.0240313482352901E-2</v>
      </c>
      <c r="OA19" s="27">
        <v>2.50851675882353</v>
      </c>
      <c r="OB19" s="27">
        <v>0.54768851562941201</v>
      </c>
      <c r="OC19" s="27">
        <v>0.48568930374705899</v>
      </c>
      <c r="OD19" s="27">
        <v>0.64309930312941199</v>
      </c>
      <c r="OE19" s="27">
        <v>0.59423655423529398</v>
      </c>
      <c r="OF19" s="27">
        <f t="shared" si="76"/>
        <v>1.8110774641008149</v>
      </c>
      <c r="OG19" s="27">
        <f t="shared" si="77"/>
        <v>0.74035620158134563</v>
      </c>
      <c r="OH19" s="27">
        <v>112.14705882352899</v>
      </c>
      <c r="OI19" s="27">
        <v>36.4241176470588</v>
      </c>
      <c r="OJ19" s="27">
        <v>35.071176470588199</v>
      </c>
      <c r="OK19" s="27">
        <v>35.4017647058824</v>
      </c>
      <c r="OL19" s="28">
        <v>147</v>
      </c>
      <c r="OM19" s="28">
        <v>162</v>
      </c>
      <c r="ON19" s="30">
        <f t="shared" si="78"/>
        <v>34.852941176471006</v>
      </c>
      <c r="OO19" s="27">
        <v>0.54587142857142901</v>
      </c>
      <c r="OP19" s="27">
        <v>0.28577428571428598</v>
      </c>
      <c r="OQ19" s="27">
        <v>0.129931428571429</v>
      </c>
      <c r="OR19" s="27">
        <v>0.12659714285714299</v>
      </c>
      <c r="OS19" s="27">
        <v>0.113554285714286</v>
      </c>
      <c r="OT19" s="27">
        <v>0.13528571428571401</v>
      </c>
      <c r="OU19" s="27">
        <v>0.62179114112857103</v>
      </c>
      <c r="OV19" s="27">
        <v>0.61385406739714299</v>
      </c>
      <c r="OW19" s="27">
        <v>0.38450322258285702</v>
      </c>
      <c r="OX19" s="27">
        <v>0.37379478886857098</v>
      </c>
      <c r="OY19" s="27">
        <v>0.312335018274286</v>
      </c>
      <c r="OZ19" s="27">
        <v>0.65421617651428599</v>
      </c>
      <c r="PA19" s="27">
        <v>0.60129632411142897</v>
      </c>
      <c r="PB19" s="27">
        <v>5.4924710340000002E-2</v>
      </c>
      <c r="PC19" s="27">
        <v>3.31522841483714</v>
      </c>
      <c r="PD19" s="27">
        <v>0.50990991081714299</v>
      </c>
      <c r="PE19" s="27">
        <v>0.50280607046571402</v>
      </c>
      <c r="PF19" s="27">
        <v>0.62645103606571395</v>
      </c>
      <c r="PG19" s="27">
        <v>0.62102375843714297</v>
      </c>
      <c r="PH19" s="27">
        <f t="shared" si="79"/>
        <v>1.6689705747547925</v>
      </c>
      <c r="PI19" s="27">
        <f t="shared" si="80"/>
        <v>0.91014886873756495</v>
      </c>
      <c r="PJ19" s="27">
        <v>113.56</v>
      </c>
      <c r="PK19" s="27">
        <v>39.378999999999998</v>
      </c>
      <c r="PL19" s="27">
        <v>35.384</v>
      </c>
      <c r="PM19" s="27">
        <v>34.026000000000003</v>
      </c>
      <c r="PN19" s="27">
        <v>-21.8808857142857</v>
      </c>
      <c r="PO19" s="27">
        <v>-0.69091428571428604</v>
      </c>
      <c r="PP19" s="27">
        <v>-0.91451428571428595</v>
      </c>
      <c r="PQ19" s="27">
        <v>109.79</v>
      </c>
      <c r="PR19" s="30">
        <v>159</v>
      </c>
      <c r="PS19" s="30">
        <v>171</v>
      </c>
      <c r="PT19" s="30">
        <f t="shared" si="81"/>
        <v>45.44</v>
      </c>
      <c r="PU19" s="30">
        <f t="shared" si="82"/>
        <v>49.209999999999994</v>
      </c>
      <c r="PV19" s="27">
        <v>0.57903888888888899</v>
      </c>
      <c r="PW19" s="27">
        <v>0.272141666666667</v>
      </c>
      <c r="PX19" s="27">
        <v>9.0749999999999997E-2</v>
      </c>
      <c r="PY19" s="27">
        <v>0.10266944444444399</v>
      </c>
      <c r="PZ19" s="27">
        <v>8.7877777777777805E-2</v>
      </c>
      <c r="QA19" s="27">
        <v>0.1206</v>
      </c>
      <c r="QB19" s="27">
        <v>0.69714039646388903</v>
      </c>
      <c r="QC19" s="27">
        <v>0.727465768513889</v>
      </c>
      <c r="QD19" s="27">
        <v>0.45088634842222203</v>
      </c>
      <c r="QE19" s="27">
        <v>0.49869253363333299</v>
      </c>
      <c r="QF19" s="27">
        <v>0.35986397103611101</v>
      </c>
      <c r="QG19" s="27">
        <v>0.73502539051388904</v>
      </c>
      <c r="QH19" s="27">
        <v>0.65378879721111105</v>
      </c>
      <c r="QI19" s="27">
        <v>7.8778644755555599E-2</v>
      </c>
      <c r="QJ19" s="27">
        <v>4.6478486406388901</v>
      </c>
      <c r="QK19" s="27">
        <v>0.49493456588611101</v>
      </c>
      <c r="QL19" s="27">
        <v>0.51623179820555598</v>
      </c>
      <c r="QM19" s="27">
        <v>0.62839619174166705</v>
      </c>
      <c r="QN19" s="27">
        <v>0.64408446668611097</v>
      </c>
      <c r="QO19" s="27">
        <f t="shared" si="83"/>
        <v>1.6919036461922436</v>
      </c>
      <c r="QP19" s="27">
        <f t="shared" si="84"/>
        <v>1.1277112614957465</v>
      </c>
      <c r="QQ19" s="27">
        <v>114.433333333333</v>
      </c>
      <c r="QR19" s="27">
        <v>32.101333333333301</v>
      </c>
      <c r="QS19" s="27">
        <v>31.094000000000001</v>
      </c>
      <c r="QT19" s="27">
        <v>30.974</v>
      </c>
      <c r="QU19" s="27">
        <f t="shared" si="85"/>
        <v>-1.1273333333333007</v>
      </c>
      <c r="QV19" s="27">
        <v>-29.135722222222199</v>
      </c>
      <c r="QW19" s="27">
        <v>-1.09080555555556</v>
      </c>
      <c r="QX19" s="27">
        <v>-1.3285</v>
      </c>
      <c r="QY19" s="27">
        <v>108.533333333333</v>
      </c>
      <c r="QZ19" s="30">
        <v>164.5</v>
      </c>
      <c r="RA19" s="30">
        <v>180</v>
      </c>
      <c r="RB19" s="30">
        <f t="shared" si="86"/>
        <v>50.066666666667004</v>
      </c>
      <c r="RC19" s="30">
        <f t="shared" si="87"/>
        <v>55.966666666666995</v>
      </c>
      <c r="RD19" s="27">
        <v>0.680483333333333</v>
      </c>
      <c r="RE19" s="27">
        <v>0.32031944444444399</v>
      </c>
      <c r="RF19" s="27">
        <v>9.4236111111111104E-2</v>
      </c>
      <c r="RG19" s="27">
        <v>0.103655555555556</v>
      </c>
      <c r="RH19" s="27">
        <v>9.5852777777777801E-2</v>
      </c>
      <c r="RI19" s="27">
        <v>0.125805555555556</v>
      </c>
      <c r="RJ19" s="27">
        <v>0.73416906010000005</v>
      </c>
      <c r="RK19" s="27">
        <v>0.75556695678333297</v>
      </c>
      <c r="RL19" s="27">
        <v>0.509730088316667</v>
      </c>
      <c r="RM19" s="27">
        <v>0.544350250911111</v>
      </c>
      <c r="RN19" s="27">
        <v>0.359176403988889</v>
      </c>
      <c r="RO19" s="27">
        <v>0.75145874287500003</v>
      </c>
      <c r="RP19" s="27">
        <v>0.68623457078055605</v>
      </c>
      <c r="RQ19" s="27">
        <v>4.0486340458333298E-2</v>
      </c>
      <c r="RR19" s="27">
        <v>5.5632895388583297</v>
      </c>
      <c r="RS19" s="27">
        <v>0.47545572455555601</v>
      </c>
      <c r="RT19" s="27">
        <v>0.489163780805556</v>
      </c>
      <c r="RU19" s="27">
        <v>0.61383666178888896</v>
      </c>
      <c r="RV19" s="27">
        <v>0.62394994798055503</v>
      </c>
      <c r="RW19" s="27">
        <f t="shared" si="88"/>
        <v>1.5930581152475771</v>
      </c>
      <c r="RX19" s="27">
        <f t="shared" si="89"/>
        <v>1.1243897151281295</v>
      </c>
      <c r="RY19" s="27">
        <v>109.888461538462</v>
      </c>
      <c r="RZ19" s="27">
        <v>35.2988461538461</v>
      </c>
      <c r="SA19" s="27">
        <v>33.603461538461502</v>
      </c>
      <c r="SB19" s="27">
        <v>33.589230769230802</v>
      </c>
      <c r="SC19" s="27">
        <v>116.6</v>
      </c>
      <c r="SD19" s="27">
        <v>168.5</v>
      </c>
      <c r="SE19" s="27">
        <v>183</v>
      </c>
      <c r="SF19" s="30">
        <f t="shared" si="90"/>
        <v>58.611538461538004</v>
      </c>
      <c r="SG19" s="30">
        <f t="shared" si="91"/>
        <v>51.900000000000006</v>
      </c>
      <c r="SH19" s="27">
        <v>0.584387179487179</v>
      </c>
      <c r="SI19" s="27">
        <v>0.26408205128205098</v>
      </c>
      <c r="SJ19" s="27">
        <v>7.2992307692307704E-2</v>
      </c>
      <c r="SK19" s="27">
        <v>8.6776923076923099E-2</v>
      </c>
      <c r="SL19" s="27">
        <v>8.1151282051282095E-2</v>
      </c>
      <c r="SM19" s="27">
        <v>0.11090256410256399</v>
      </c>
      <c r="SN19" s="27">
        <v>0.74064516127948699</v>
      </c>
      <c r="SO19" s="27">
        <v>0.77715237207179499</v>
      </c>
      <c r="SP19" s="27">
        <v>0.50462312835640999</v>
      </c>
      <c r="SQ19" s="27">
        <v>0.56620433818974403</v>
      </c>
      <c r="SR19" s="27">
        <v>0.37717061743333302</v>
      </c>
      <c r="SS19" s="27">
        <v>0.75539694763076903</v>
      </c>
      <c r="ST19" s="27">
        <v>0.67995529296410295</v>
      </c>
      <c r="SU19" s="27">
        <v>3.4094990779487203E-2</v>
      </c>
      <c r="SV19" s="27">
        <v>5.7404728326102603</v>
      </c>
      <c r="SW19" s="27">
        <v>0.48541907365641002</v>
      </c>
      <c r="SX19" s="27">
        <v>0.50930679804615397</v>
      </c>
      <c r="SY19" s="27">
        <v>0.62622379029230801</v>
      </c>
      <c r="SZ19" s="27">
        <v>0.643568400230769</v>
      </c>
      <c r="TA19" s="27">
        <f t="shared" si="92"/>
        <v>1.676202616571622</v>
      </c>
      <c r="TB19" s="27">
        <f t="shared" si="93"/>
        <v>1.212900031070375</v>
      </c>
      <c r="TC19" s="27">
        <v>0.661197777777778</v>
      </c>
      <c r="TD19" s="27">
        <v>0.289477777777778</v>
      </c>
      <c r="TE19" s="27">
        <v>7.1251111111111098E-2</v>
      </c>
      <c r="TF19" s="27">
        <v>8.6522222222222195E-2</v>
      </c>
      <c r="TG19" s="27">
        <v>8.7991111111111103E-2</v>
      </c>
      <c r="TH19" s="27">
        <v>0.11504666666666701</v>
      </c>
      <c r="TI19" s="27">
        <v>0.76798258502444405</v>
      </c>
      <c r="TJ19" s="27">
        <v>0.80489935417111103</v>
      </c>
      <c r="TK19" s="27">
        <v>0.53916601916666695</v>
      </c>
      <c r="TL19" s="27">
        <v>0.60439215708666605</v>
      </c>
      <c r="TM19" s="27">
        <v>0.390815045355556</v>
      </c>
      <c r="TN19" s="27">
        <v>0.76451750471333302</v>
      </c>
      <c r="TO19" s="27">
        <v>0.70276377238444399</v>
      </c>
      <c r="TP19" s="27">
        <v>-7.4387502622222197E-3</v>
      </c>
      <c r="TQ19" s="27">
        <v>6.6486751447977799</v>
      </c>
      <c r="TR19" s="27">
        <v>0.4855745695</v>
      </c>
      <c r="TS19" s="27">
        <v>0.50888047881999998</v>
      </c>
      <c r="TT19" s="27">
        <v>0.630027735262222</v>
      </c>
      <c r="TU19" s="27">
        <v>0.64679056290000003</v>
      </c>
      <c r="TV19" s="27">
        <f t="shared" si="94"/>
        <v>1.7033665302132321</v>
      </c>
      <c r="TW19" s="27">
        <f t="shared" si="95"/>
        <v>1.2841054772962797</v>
      </c>
      <c r="TX19" s="27">
        <v>113.76888888888899</v>
      </c>
      <c r="TY19" s="27">
        <v>32.853333333333403</v>
      </c>
      <c r="TZ19" s="27">
        <v>27.845555555555599</v>
      </c>
      <c r="UA19" s="27">
        <v>27.405999999999999</v>
      </c>
      <c r="UB19" s="27">
        <v>-119.797288888889</v>
      </c>
      <c r="UC19" s="27">
        <v>-2.8489777777777801</v>
      </c>
      <c r="UD19" s="27">
        <v>-2.6616222222222201</v>
      </c>
      <c r="UE19" s="27">
        <v>119.944444444444</v>
      </c>
      <c r="UF19" s="27">
        <v>185</v>
      </c>
      <c r="UG19" s="30">
        <f t="shared" si="96"/>
        <v>71.231111111111005</v>
      </c>
      <c r="UH19" s="30">
        <f t="shared" si="97"/>
        <v>65.055555555555998</v>
      </c>
      <c r="UI19" s="27">
        <v>0.62152727272727304</v>
      </c>
      <c r="UJ19" s="27">
        <v>0.26470454545454503</v>
      </c>
      <c r="UK19" s="27">
        <v>5.24363636363636E-2</v>
      </c>
      <c r="UL19" s="27">
        <v>7.4645454545454598E-2</v>
      </c>
      <c r="UM19" s="27">
        <v>6.8081818181818202E-2</v>
      </c>
      <c r="UN19" s="27">
        <v>9.8756818181818098E-2</v>
      </c>
      <c r="UO19" s="27">
        <v>0.785097969756818</v>
      </c>
      <c r="UP19" s="27">
        <v>0.84388422384999995</v>
      </c>
      <c r="UQ19" s="27">
        <v>0.559379859570455</v>
      </c>
      <c r="UR19" s="27">
        <v>0.66838884381363595</v>
      </c>
      <c r="US19" s="27">
        <v>0.40261951227954501</v>
      </c>
      <c r="UT19" s="27">
        <v>0.802147985336363</v>
      </c>
      <c r="UU19" s="27">
        <v>0.72515235302500003</v>
      </c>
      <c r="UV19" s="27">
        <v>4.73987899954545E-2</v>
      </c>
      <c r="UW19" s="27">
        <v>7.3342824955545503</v>
      </c>
      <c r="UX19" s="27">
        <v>0.47720276663863598</v>
      </c>
      <c r="UY19" s="27">
        <v>0.51283247405454602</v>
      </c>
      <c r="UZ19" s="27">
        <v>0.62711680607954501</v>
      </c>
      <c r="VA19" s="27">
        <v>0.65253333401590896</v>
      </c>
      <c r="VB19" s="27">
        <f t="shared" si="98"/>
        <v>1.680999593139046</v>
      </c>
      <c r="VC19" s="27">
        <f t="shared" si="99"/>
        <v>1.3480037777968628</v>
      </c>
      <c r="VD19" s="27">
        <v>115.002272727273</v>
      </c>
      <c r="VE19" s="27">
        <v>35.519772727272702</v>
      </c>
      <c r="VF19" s="27">
        <v>26.301590909090901</v>
      </c>
      <c r="VG19" s="27">
        <v>25.575681818181799</v>
      </c>
      <c r="VH19" s="27">
        <v>152.761181818182</v>
      </c>
      <c r="VI19" s="27">
        <v>-2.8379545454545498</v>
      </c>
      <c r="VJ19" s="27">
        <v>-2.2765</v>
      </c>
      <c r="VK19" s="27">
        <v>115.911363636364</v>
      </c>
      <c r="VL19" s="27">
        <v>190</v>
      </c>
      <c r="VM19" s="30">
        <f t="shared" si="100"/>
        <v>74.997727272727005</v>
      </c>
      <c r="VN19" s="30">
        <f t="shared" si="101"/>
        <v>74.088636363635999</v>
      </c>
      <c r="VO19" s="27">
        <v>0.64531956521739098</v>
      </c>
      <c r="VP19" s="27">
        <v>0.273917391304348</v>
      </c>
      <c r="VQ19" s="27">
        <v>5.0500000000000003E-2</v>
      </c>
      <c r="VR19" s="27">
        <v>7.4749999999999997E-2</v>
      </c>
      <c r="VS19" s="27">
        <v>7.5863043478260894E-2</v>
      </c>
      <c r="VT19" s="27">
        <v>9.5445652173913098E-2</v>
      </c>
      <c r="VU19" s="27">
        <v>0.79068277815434795</v>
      </c>
      <c r="VV19" s="27">
        <v>0.85232149980652205</v>
      </c>
      <c r="VW19" s="27">
        <v>0.56918342556739199</v>
      </c>
      <c r="VX19" s="27">
        <v>0.68569865563260901</v>
      </c>
      <c r="VY19" s="27">
        <v>0.40353303010000002</v>
      </c>
      <c r="VZ19" s="27">
        <v>0.78870527585434802</v>
      </c>
      <c r="WA19" s="27">
        <v>0.74137453814999998</v>
      </c>
      <c r="WB19" s="27">
        <v>-3.6355391869565298E-3</v>
      </c>
      <c r="WC19" s="27">
        <v>7.6299083821608704</v>
      </c>
      <c r="WD19" s="27">
        <v>0.47423240750652201</v>
      </c>
      <c r="WE19" s="27">
        <v>0.510452445971739</v>
      </c>
      <c r="WF19" s="27">
        <v>0.62528378655869599</v>
      </c>
      <c r="WG19" s="27">
        <v>0.65110209879347802</v>
      </c>
      <c r="WH19" s="27">
        <f t="shared" si="102"/>
        <v>1.6623691277779904</v>
      </c>
      <c r="WI19" s="27">
        <f t="shared" si="103"/>
        <v>1.3558911763305317</v>
      </c>
      <c r="WJ19" s="27">
        <v>117.339130434783</v>
      </c>
      <c r="WK19" s="27">
        <v>35.794347826086998</v>
      </c>
      <c r="WL19" s="27">
        <v>29.239130434782599</v>
      </c>
      <c r="WM19" s="27">
        <v>29.679347826087</v>
      </c>
      <c r="WN19" s="27">
        <v>-139.291043478261</v>
      </c>
      <c r="WO19" s="27">
        <v>-2.6649782608695598</v>
      </c>
      <c r="WP19" s="27">
        <v>-2.3121304347826102</v>
      </c>
      <c r="WQ19" s="27">
        <v>133.039130434783</v>
      </c>
      <c r="WR19" s="27">
        <v>196.5</v>
      </c>
      <c r="WS19" s="30">
        <f t="shared" si="104"/>
        <v>79.160869565216998</v>
      </c>
      <c r="WT19" s="30">
        <f t="shared" si="105"/>
        <v>63.460869565216996</v>
      </c>
      <c r="WU19" s="28">
        <v>5.0199999999999996</v>
      </c>
      <c r="WV19" s="24">
        <v>1.08</v>
      </c>
      <c r="WW19" s="28">
        <v>80.3</v>
      </c>
      <c r="WX19" s="28">
        <v>27.2</v>
      </c>
      <c r="WY19" s="28">
        <v>6.9</v>
      </c>
      <c r="WZ19" s="28">
        <v>9.6999999999999993</v>
      </c>
    </row>
    <row r="20" spans="1:624" x14ac:dyDescent="0.25">
      <c r="A20" s="27">
        <v>29</v>
      </c>
      <c r="B20" s="27">
        <v>4</v>
      </c>
      <c r="C20" s="27">
        <v>204</v>
      </c>
      <c r="D20" s="27">
        <v>2</v>
      </c>
      <c r="E20" s="27" t="s">
        <v>45</v>
      </c>
      <c r="F20" s="27">
        <v>6</v>
      </c>
      <c r="G20" s="27">
        <f t="shared" si="0"/>
        <v>85.176000000000002</v>
      </c>
      <c r="H20" s="28">
        <f t="shared" si="1"/>
        <v>28.391999999999999</v>
      </c>
      <c r="I20" s="29">
        <v>76.05</v>
      </c>
      <c r="J20" s="27">
        <f t="shared" si="2"/>
        <v>28.391999999999999</v>
      </c>
      <c r="K20" s="27">
        <f t="shared" si="3"/>
        <v>28.391999999999999</v>
      </c>
      <c r="L20" s="27">
        <f t="shared" si="4"/>
        <v>28.391999999999999</v>
      </c>
      <c r="M20" s="30">
        <v>408727.74091400002</v>
      </c>
      <c r="N20" s="30">
        <v>3660497.60231</v>
      </c>
      <c r="O20" s="31">
        <v>33.079248</v>
      </c>
      <c r="P20" s="31">
        <v>-111.977909</v>
      </c>
      <c r="Q20" s="27">
        <v>47.12</v>
      </c>
      <c r="R20" s="27">
        <v>22.72</v>
      </c>
      <c r="S20" s="27">
        <v>30.160000000000004</v>
      </c>
      <c r="T20" s="27">
        <v>51.12</v>
      </c>
      <c r="U20" s="27">
        <v>22.72</v>
      </c>
      <c r="V20" s="27">
        <v>26.160000000000004</v>
      </c>
      <c r="W20" s="27">
        <v>38.9583333333333</v>
      </c>
      <c r="X20" s="27">
        <f t="shared" si="5"/>
        <v>-38.9583333333333</v>
      </c>
      <c r="Y20" s="29">
        <v>-9999</v>
      </c>
      <c r="Z20" s="29">
        <v>-9999</v>
      </c>
      <c r="AA20" s="29">
        <v>-9999</v>
      </c>
      <c r="AB20" s="24">
        <v>8.5</v>
      </c>
      <c r="AC20" s="24">
        <v>7.2</v>
      </c>
      <c r="AD20" s="24">
        <v>0.78</v>
      </c>
      <c r="AE20" s="24" t="s">
        <v>98</v>
      </c>
      <c r="AF20" s="24">
        <v>2</v>
      </c>
      <c r="AG20" s="24">
        <v>1</v>
      </c>
      <c r="AH20" s="24">
        <v>0.9</v>
      </c>
      <c r="AI20" s="24">
        <v>2</v>
      </c>
      <c r="AJ20" s="24">
        <v>270</v>
      </c>
      <c r="AK20" s="24">
        <v>28</v>
      </c>
      <c r="AL20" s="24">
        <v>0.68</v>
      </c>
      <c r="AM20" s="24">
        <v>5.5</v>
      </c>
      <c r="AN20" s="24">
        <v>12.6</v>
      </c>
      <c r="AO20" s="24">
        <v>2.5499999999999998</v>
      </c>
      <c r="AP20" s="24">
        <v>3305</v>
      </c>
      <c r="AQ20" s="24">
        <v>297</v>
      </c>
      <c r="AR20" s="24">
        <v>234</v>
      </c>
      <c r="AS20" s="24">
        <v>20.7</v>
      </c>
      <c r="AT20" s="24">
        <v>0</v>
      </c>
      <c r="AU20" s="24">
        <v>3</v>
      </c>
      <c r="AV20" s="24">
        <v>80</v>
      </c>
      <c r="AW20" s="24">
        <v>12</v>
      </c>
      <c r="AX20" s="24">
        <v>5</v>
      </c>
      <c r="AY20" s="27">
        <v>1</v>
      </c>
      <c r="AZ20" s="27">
        <v>32</v>
      </c>
      <c r="BA20" s="27">
        <v>80.876905848910326</v>
      </c>
      <c r="BB20" s="27">
        <v>38</v>
      </c>
      <c r="BC20" s="27">
        <v>6.5600000000000005</v>
      </c>
      <c r="BD20" s="27">
        <v>6.9499999999999993</v>
      </c>
      <c r="BE20" s="27">
        <v>2.7650000000000001</v>
      </c>
      <c r="BF20" s="32">
        <v>5.3497740224012569</v>
      </c>
      <c r="BG20" s="32">
        <v>12.055888223552895</v>
      </c>
      <c r="BH20" s="32">
        <v>6.5043874869862668</v>
      </c>
      <c r="BI20" s="32">
        <v>1.7786462247607593</v>
      </c>
      <c r="BJ20" s="32">
        <v>1.5819942109991016</v>
      </c>
      <c r="BK20" s="32">
        <v>1.2031420900865069</v>
      </c>
      <c r="BL20" s="24">
        <f t="shared" si="6"/>
        <v>69.622648983816603</v>
      </c>
      <c r="BM20" s="24">
        <f t="shared" si="7"/>
        <v>95.640198931761674</v>
      </c>
      <c r="BN20" s="24">
        <f t="shared" si="8"/>
        <v>102.75478383080471</v>
      </c>
      <c r="BO20" s="28">
        <f t="shared" si="9"/>
        <v>113.89532903514714</v>
      </c>
      <c r="BP20" s="24">
        <f t="shared" si="10"/>
        <v>7.1145848990430371</v>
      </c>
      <c r="BQ20" s="24">
        <f t="shared" si="11"/>
        <v>6.3279768439964066</v>
      </c>
      <c r="BR20" s="24">
        <f t="shared" si="12"/>
        <v>4.8125683603460274</v>
      </c>
      <c r="BS20" s="24">
        <f t="shared" si="13"/>
        <v>18.255130103385472</v>
      </c>
      <c r="BT20" s="32">
        <v>2.1548922553872303</v>
      </c>
      <c r="BU20" s="32">
        <v>1.6364088535190251</v>
      </c>
      <c r="BV20" s="32">
        <v>2.8461576871223846</v>
      </c>
      <c r="BW20" s="32">
        <v>2.4298323911534268</v>
      </c>
      <c r="BX20" s="32">
        <v>2.6614267237090838</v>
      </c>
      <c r="BY20" s="32">
        <v>2.0633493205435651</v>
      </c>
      <c r="BZ20" s="24">
        <f t="shared" si="14"/>
        <v>15.165204435625022</v>
      </c>
      <c r="CA20" s="24">
        <f t="shared" si="15"/>
        <v>26.54983518411456</v>
      </c>
      <c r="CB20" s="24">
        <f t="shared" si="16"/>
        <v>36.269164748728265</v>
      </c>
      <c r="CC20" s="24">
        <f t="shared" si="17"/>
        <v>9.719329564613707</v>
      </c>
      <c r="CD20" s="24">
        <f t="shared" si="18"/>
        <v>10.645706894836335</v>
      </c>
      <c r="CE20" s="24">
        <f t="shared" si="19"/>
        <v>8.2533972821742605</v>
      </c>
      <c r="CF20" s="24">
        <f t="shared" si="20"/>
        <v>28.618433741624301</v>
      </c>
      <c r="CG20" s="27">
        <v>10.546308791922826</v>
      </c>
      <c r="CH20" s="27">
        <v>2.5861208187718425</v>
      </c>
      <c r="CI20" s="27">
        <v>2.8702640642939148</v>
      </c>
      <c r="CJ20" s="27">
        <v>49.447266208544967</v>
      </c>
      <c r="CK20" s="27">
        <v>43.5</v>
      </c>
      <c r="CL20" s="27">
        <f t="shared" si="21"/>
        <v>7.0638951726492811</v>
      </c>
      <c r="CM20" s="27">
        <v>4.4192236227590014</v>
      </c>
      <c r="CN20" s="27">
        <f t="shared" si="22"/>
        <v>1.1048059056897503</v>
      </c>
      <c r="CO20" s="27">
        <v>3.8532938638302139</v>
      </c>
      <c r="CP20" s="27">
        <v>1.6552824450316599</v>
      </c>
      <c r="CQ20" s="28">
        <f t="shared" si="23"/>
        <v>52.529718442778673</v>
      </c>
      <c r="CR20" s="28">
        <f t="shared" si="24"/>
        <v>64.010774699954339</v>
      </c>
      <c r="CS20" s="28">
        <f t="shared" si="25"/>
        <v>92.266355390551468</v>
      </c>
      <c r="CT20" s="28">
        <f t="shared" si="26"/>
        <v>112.09875446863133</v>
      </c>
      <c r="CU20" s="27">
        <f t="shared" si="27"/>
        <v>28.255580690597125</v>
      </c>
      <c r="CV20" s="27">
        <f t="shared" si="28"/>
        <v>4.4192236227590014</v>
      </c>
      <c r="CW20" s="27">
        <f t="shared" si="29"/>
        <v>15.413175455320856</v>
      </c>
      <c r="CX20" s="27">
        <f t="shared" si="30"/>
        <v>48.087979768676981</v>
      </c>
      <c r="CY20" s="27">
        <v>17.251554204688315</v>
      </c>
      <c r="CZ20" s="30">
        <v>96.961172038908941</v>
      </c>
      <c r="DA20" s="27">
        <v>7.5023428338448399</v>
      </c>
      <c r="DB20" s="27">
        <v>62.605203476431129</v>
      </c>
      <c r="DC20" s="27">
        <v>6.6942038191842528</v>
      </c>
      <c r="DD20" s="22">
        <v>23.82145365596487</v>
      </c>
      <c r="DE20" s="24">
        <v>9.9</v>
      </c>
      <c r="DF20" s="24">
        <v>9.9</v>
      </c>
      <c r="DG20" s="24">
        <v>9.9</v>
      </c>
      <c r="DH20" s="24">
        <v>14.666666666666666</v>
      </c>
      <c r="DI20" s="24">
        <v>23.666666666666668</v>
      </c>
      <c r="DJ20" s="24">
        <v>21.333333333333332</v>
      </c>
      <c r="DK20" s="24">
        <v>34.333333333333336</v>
      </c>
      <c r="DL20" s="24">
        <v>34.666666666666664</v>
      </c>
      <c r="DM20" s="24">
        <v>52</v>
      </c>
      <c r="DN20" s="24">
        <v>43.333333333333336</v>
      </c>
      <c r="DO20" s="24">
        <v>57</v>
      </c>
      <c r="DP20" s="24">
        <v>61.666666666666664</v>
      </c>
      <c r="DQ20" s="24">
        <v>73.666666666666671</v>
      </c>
      <c r="DR20" s="28">
        <f t="shared" si="109"/>
        <v>44.222222222222229</v>
      </c>
      <c r="DS20" s="28">
        <f t="shared" si="31"/>
        <v>46.55555555555555</v>
      </c>
      <c r="DT20" s="24">
        <v>69.666666666666671</v>
      </c>
      <c r="DU20" s="24">
        <v>74</v>
      </c>
      <c r="DV20" s="24">
        <v>72.666666666666671</v>
      </c>
      <c r="DW20" s="24">
        <v>83.333333333333329</v>
      </c>
      <c r="DX20" s="24">
        <v>75.333333333333329</v>
      </c>
      <c r="DY20" s="24">
        <v>82.666666666666671</v>
      </c>
      <c r="DZ20" s="28">
        <v>72.666666666666671</v>
      </c>
      <c r="EA20" s="28">
        <v>74</v>
      </c>
      <c r="EB20" s="24">
        <v>178</v>
      </c>
      <c r="EC20" s="24">
        <v>189</v>
      </c>
      <c r="ED20" s="24">
        <v>199</v>
      </c>
      <c r="EE20" s="24">
        <v>199</v>
      </c>
      <c r="EF20" s="24">
        <v>201</v>
      </c>
      <c r="EG20" s="24">
        <v>203</v>
      </c>
      <c r="EH20" s="23">
        <v>49.6</v>
      </c>
      <c r="EI20" s="23">
        <v>42.1</v>
      </c>
      <c r="EJ20" s="23">
        <v>38.6</v>
      </c>
      <c r="EK20" s="23">
        <v>40.299999999999997</v>
      </c>
      <c r="EL20" s="23">
        <v>42.9</v>
      </c>
      <c r="EM20" s="23">
        <v>38.5</v>
      </c>
      <c r="EN20" s="23">
        <v>36.9</v>
      </c>
      <c r="EO20" s="23">
        <v>38.299999999999997</v>
      </c>
      <c r="EP20" s="23">
        <v>39.799999999999997</v>
      </c>
      <c r="EQ20" s="27">
        <v>4.8099999999999996</v>
      </c>
      <c r="ER20" s="27">
        <v>4.4800000000000004</v>
      </c>
      <c r="ES20" s="27">
        <v>4.45</v>
      </c>
      <c r="ET20" s="27">
        <v>4.2699999999999996</v>
      </c>
      <c r="EU20" s="27">
        <v>4.25</v>
      </c>
      <c r="EV20" s="27">
        <v>3.78</v>
      </c>
      <c r="EW20" s="23">
        <v>3.88</v>
      </c>
      <c r="EX20" s="23">
        <v>3.91</v>
      </c>
      <c r="EY20" s="27">
        <v>3.95</v>
      </c>
      <c r="EZ20" s="23">
        <v>29085.358565737053</v>
      </c>
      <c r="FA20" s="23">
        <v>19969.223107569724</v>
      </c>
      <c r="FB20" s="23">
        <v>10249.313815187557</v>
      </c>
      <c r="FC20" s="27">
        <v>11164.35361</v>
      </c>
      <c r="FD20" s="27">
        <v>11574.610894941634</v>
      </c>
      <c r="FE20" s="23">
        <v>6624.2026266416515</v>
      </c>
      <c r="FF20" s="27">
        <v>7922.3953261927945</v>
      </c>
      <c r="FG20" s="27">
        <v>6396.4285714285725</v>
      </c>
      <c r="FH20" s="27">
        <v>3620.7547169811319</v>
      </c>
      <c r="FI20" s="27">
        <v>279.15999999999997</v>
      </c>
      <c r="FJ20" s="27">
        <v>9</v>
      </c>
      <c r="FK20" s="27">
        <v>251.51</v>
      </c>
      <c r="FL20" s="27">
        <v>246.52999999999997</v>
      </c>
      <c r="FM20" s="27">
        <v>152</v>
      </c>
      <c r="FN20" s="27">
        <v>133.57</v>
      </c>
      <c r="FO20" s="27">
        <v>360.98</v>
      </c>
      <c r="FP20" s="24">
        <v>207.26000000000002</v>
      </c>
      <c r="FQ20" s="27">
        <v>142.67999999999998</v>
      </c>
      <c r="FR20" s="24">
        <v>216.99</v>
      </c>
      <c r="FS20" s="27">
        <v>149.20999999999998</v>
      </c>
      <c r="FT20" s="24">
        <f t="shared" si="32"/>
        <v>1398.8235294117644</v>
      </c>
      <c r="FU20" s="24">
        <f t="shared" si="33"/>
        <v>1248.9495798319324</v>
      </c>
      <c r="FV20" s="24">
        <f t="shared" si="34"/>
        <v>2736.8627450980389</v>
      </c>
      <c r="FW20" s="24">
        <f t="shared" si="35"/>
        <v>2416.9607843137251</v>
      </c>
      <c r="FX20" s="24">
        <f t="shared" si="36"/>
        <v>1309.5098039215686</v>
      </c>
      <c r="FY20" s="24">
        <f t="shared" si="37"/>
        <v>3539.0196078431372</v>
      </c>
      <c r="FZ20" s="24">
        <f t="shared" si="38"/>
        <v>10002.352941176468</v>
      </c>
      <c r="GA20" s="24">
        <f t="shared" si="39"/>
        <v>2031.9607843137258</v>
      </c>
      <c r="GB20" s="24">
        <v>50.8</v>
      </c>
      <c r="GC20" s="24">
        <v>70.63</v>
      </c>
      <c r="GD20" s="24">
        <f t="shared" si="40"/>
        <v>85.830000000000041</v>
      </c>
      <c r="GE20" s="27">
        <v>3.4</v>
      </c>
      <c r="GF20" s="27">
        <f t="shared" si="41"/>
        <v>93.053333333333327</v>
      </c>
      <c r="GG20" s="27">
        <v>1.17</v>
      </c>
      <c r="GH20" s="27">
        <f t="shared" si="42"/>
        <v>28.278441176470579</v>
      </c>
      <c r="GI20" s="27">
        <v>1.72</v>
      </c>
      <c r="GJ20" s="27">
        <f t="shared" si="43"/>
        <v>22.523568627450981</v>
      </c>
      <c r="GK20" s="27">
        <v>4.2300000000000004</v>
      </c>
      <c r="GL20" s="27">
        <v>3.7770000000000001</v>
      </c>
      <c r="GM20" s="27">
        <f t="shared" si="44"/>
        <v>1.1199364575059572</v>
      </c>
      <c r="GN20" s="29">
        <v>-9999</v>
      </c>
      <c r="GO20" s="27">
        <f t="shared" si="45"/>
        <v>85.951941176470612</v>
      </c>
      <c r="GP20" s="24">
        <f t="shared" si="46"/>
        <v>229.80728431372552</v>
      </c>
      <c r="GQ20" s="24">
        <f t="shared" si="47"/>
        <v>205.18507528011204</v>
      </c>
      <c r="GR20" s="24">
        <f t="shared" si="107"/>
        <v>117.29511166728363</v>
      </c>
      <c r="GS20" s="27">
        <v>18.600000000000001</v>
      </c>
      <c r="GT20" s="24">
        <v>5.24</v>
      </c>
      <c r="GU20" s="24">
        <f t="shared" si="48"/>
        <v>4.7300000000000004</v>
      </c>
      <c r="GV20" s="27">
        <f t="shared" si="49"/>
        <v>3659.7360127730435</v>
      </c>
      <c r="GW20" s="27">
        <v>1.64</v>
      </c>
      <c r="GX20" s="27">
        <f t="shared" si="50"/>
        <v>0.34672304439746293</v>
      </c>
      <c r="GY20" s="27">
        <f t="shared" si="51"/>
        <v>1268.9148120397019</v>
      </c>
      <c r="GZ20" s="29">
        <v>-9999</v>
      </c>
      <c r="HA20" s="27">
        <v>4684.4812499999998</v>
      </c>
      <c r="HB20" s="27">
        <v>4411.6875</v>
      </c>
      <c r="HC20" s="27">
        <f t="shared" si="52"/>
        <v>1529.6337209302324</v>
      </c>
      <c r="HD20" s="27">
        <f t="shared" si="53"/>
        <v>1583.1709011627904</v>
      </c>
      <c r="HE20" s="27">
        <f t="shared" si="54"/>
        <v>1733.2580624999998</v>
      </c>
      <c r="HF20" s="30">
        <v>2.5900000000000003</v>
      </c>
      <c r="HG20" s="30">
        <f t="shared" si="55"/>
        <v>2.5300000000000002</v>
      </c>
      <c r="HH20" s="30">
        <v>2161</v>
      </c>
      <c r="HI20" s="30">
        <f t="shared" si="56"/>
        <v>0.48282442748091609</v>
      </c>
      <c r="HJ20" s="27">
        <f t="shared" si="57"/>
        <v>2003.9569287700176</v>
      </c>
      <c r="HK20" s="27">
        <f t="shared" si="58"/>
        <v>1672.0273834254856</v>
      </c>
      <c r="HL20" s="27">
        <v>4.0599999999999996</v>
      </c>
      <c r="HM20" s="30">
        <f t="shared" si="59"/>
        <v>81.360651308062714</v>
      </c>
      <c r="HN20" s="30">
        <f t="shared" si="60"/>
        <v>91.123929465030244</v>
      </c>
      <c r="HO20" s="30">
        <f t="shared" si="61"/>
        <v>0.39652324223383101</v>
      </c>
      <c r="HP20" s="27">
        <v>3.34</v>
      </c>
      <c r="HQ20" s="27">
        <v>0.55499642857142895</v>
      </c>
      <c r="HR20" s="27">
        <v>0.49066071428571401</v>
      </c>
      <c r="HS20" s="27">
        <v>0.46252500000000002</v>
      </c>
      <c r="HT20" s="27">
        <v>0.39070714285714297</v>
      </c>
      <c r="HU20" s="27">
        <v>0.27779285714285701</v>
      </c>
      <c r="HV20" s="27">
        <v>0.30159642857142899</v>
      </c>
      <c r="HW20" s="27">
        <v>0.17374363857142899</v>
      </c>
      <c r="HX20" s="27">
        <v>9.0772547071428594E-2</v>
      </c>
      <c r="HY20" s="27">
        <v>0.113530781142857</v>
      </c>
      <c r="HZ20" s="27">
        <v>2.9518785357142901E-2</v>
      </c>
      <c r="IA20" s="27">
        <v>6.1432341428571402E-2</v>
      </c>
      <c r="IB20" s="27">
        <v>0.33291775317857197</v>
      </c>
      <c r="IC20" s="27">
        <v>0.295792820964286</v>
      </c>
      <c r="ID20" s="27">
        <v>0.16900947685714299</v>
      </c>
      <c r="IE20" s="27">
        <v>0.420975525357143</v>
      </c>
      <c r="IF20" s="27">
        <v>0.68816581657142895</v>
      </c>
      <c r="IG20" s="27">
        <v>0.35272684167857099</v>
      </c>
      <c r="IH20" s="27">
        <v>0.70601489350000002</v>
      </c>
      <c r="II20" s="27">
        <v>0.38981641685714302</v>
      </c>
      <c r="IJ20" s="27">
        <f t="shared" si="62"/>
        <v>2.2866209697893343</v>
      </c>
      <c r="IK20" s="27">
        <f t="shared" si="63"/>
        <v>0.13112057357062401</v>
      </c>
      <c r="IL20" s="27">
        <v>105.28571428571399</v>
      </c>
      <c r="IM20" s="27">
        <v>27.055</v>
      </c>
      <c r="IN20" s="27">
        <v>30.784285714285701</v>
      </c>
      <c r="IO20" s="27">
        <v>30.8814285714286</v>
      </c>
      <c r="IP20" s="27">
        <v>93.442857142857207</v>
      </c>
      <c r="IQ20" s="27">
        <v>-1.14471428571429</v>
      </c>
      <c r="IR20" s="27">
        <v>-1.00382142857143</v>
      </c>
      <c r="IS20" s="30">
        <v>104</v>
      </c>
      <c r="IT20" s="30">
        <v>118.5</v>
      </c>
      <c r="IU20" s="30">
        <f t="shared" si="64"/>
        <v>-1.2857142857139934</v>
      </c>
      <c r="IV20" s="27">
        <v>0.58089749999999996</v>
      </c>
      <c r="IW20" s="27">
        <v>0.48232000000000003</v>
      </c>
      <c r="IX20" s="27">
        <v>0.47140749999999998</v>
      </c>
      <c r="IY20" s="27">
        <v>0.39753500000000003</v>
      </c>
      <c r="IZ20" s="27">
        <v>0.28018749999999998</v>
      </c>
      <c r="JA20" s="27">
        <v>0.30977250000000001</v>
      </c>
      <c r="JB20" s="27">
        <v>0.18746202483499999</v>
      </c>
      <c r="JC20" s="27">
        <v>0.1039223251925</v>
      </c>
      <c r="JD20" s="27">
        <v>9.6383475965000007E-2</v>
      </c>
      <c r="JE20" s="27">
        <v>1.1279606975E-2</v>
      </c>
      <c r="JF20" s="27">
        <v>9.2763829079999999E-2</v>
      </c>
      <c r="JG20" s="27">
        <v>0.34924473040499998</v>
      </c>
      <c r="JH20" s="27">
        <v>0.30440150371250002</v>
      </c>
      <c r="JI20" s="27">
        <v>0.17317253216</v>
      </c>
      <c r="JJ20" s="27">
        <v>0.46200169764499999</v>
      </c>
      <c r="JK20" s="27">
        <v>0.91002908627750001</v>
      </c>
      <c r="JL20" s="27">
        <v>0.49425682593999998</v>
      </c>
      <c r="JM20" s="27">
        <v>0.91704582690000003</v>
      </c>
      <c r="JN20" s="27">
        <v>0.53675997095500005</v>
      </c>
      <c r="JO20" s="27">
        <f t="shared" si="65"/>
        <v>9.033447880870515</v>
      </c>
      <c r="JP20" s="27">
        <f t="shared" si="66"/>
        <v>0.20438194559628453</v>
      </c>
      <c r="JQ20" s="27">
        <v>31.3505</v>
      </c>
      <c r="JR20" s="27">
        <v>42.741500000000002</v>
      </c>
      <c r="JS20" s="27">
        <v>44.225000000000001</v>
      </c>
      <c r="JT20" s="27">
        <v>-170.83744999999999</v>
      </c>
      <c r="JU20" s="27">
        <v>-1.0803</v>
      </c>
      <c r="JV20" s="27">
        <v>-2.1472000000000002</v>
      </c>
      <c r="JW20" s="30">
        <v>105.5</v>
      </c>
      <c r="JX20" s="30">
        <v>119</v>
      </c>
      <c r="JY20" s="27">
        <v>0.45858500000000002</v>
      </c>
      <c r="JZ20" s="27">
        <v>0.40657749999999998</v>
      </c>
      <c r="KA20" s="27">
        <v>0.35505750000000003</v>
      </c>
      <c r="KB20" s="27">
        <v>0.28991250000000002</v>
      </c>
      <c r="KC20" s="27">
        <v>0.2131025</v>
      </c>
      <c r="KD20" s="27">
        <v>0.22513</v>
      </c>
      <c r="KE20" s="27">
        <v>0.22522581687750001</v>
      </c>
      <c r="KF20" s="27">
        <v>0.12710410489000001</v>
      </c>
      <c r="KG20" s="27">
        <v>0.16753232999250001</v>
      </c>
      <c r="KH20" s="27">
        <v>6.7632919385000004E-2</v>
      </c>
      <c r="KI20" s="27">
        <v>6.0007808082500003E-2</v>
      </c>
      <c r="KJ20" s="27">
        <v>0.3652841844875</v>
      </c>
      <c r="KK20" s="27">
        <v>0.34124741602999997</v>
      </c>
      <c r="KL20" s="27">
        <v>0.15264342784500001</v>
      </c>
      <c r="KM20" s="27">
        <v>0.58304878149499995</v>
      </c>
      <c r="KN20" s="27">
        <v>0.47470307422250002</v>
      </c>
      <c r="KO20" s="27">
        <v>0.26333826975750002</v>
      </c>
      <c r="KP20" s="27">
        <v>0.50292274588249997</v>
      </c>
      <c r="KQ20" s="27">
        <v>0.30401398534500002</v>
      </c>
      <c r="KR20" s="27">
        <f t="shared" si="67"/>
        <v>1.0094623447204985</v>
      </c>
      <c r="KS20" s="27">
        <f t="shared" si="68"/>
        <v>0.1279153420934509</v>
      </c>
      <c r="KT20" s="27">
        <v>105.535</v>
      </c>
      <c r="KU20" s="27">
        <v>38.049500000000002</v>
      </c>
      <c r="KV20" s="27">
        <v>56.131</v>
      </c>
      <c r="KW20" s="27">
        <v>58.064999999999998</v>
      </c>
      <c r="KX20" s="27">
        <v>105.111</v>
      </c>
      <c r="KY20" s="27">
        <v>-1.4572000000000001</v>
      </c>
      <c r="KZ20" s="27">
        <v>-2.0897000000000001</v>
      </c>
      <c r="LA20" s="30">
        <v>109.5</v>
      </c>
      <c r="LB20" s="30">
        <v>122</v>
      </c>
      <c r="LC20" s="30">
        <f t="shared" si="108"/>
        <v>3.9650000000000034</v>
      </c>
      <c r="LD20" s="27">
        <v>0.47189999999999999</v>
      </c>
      <c r="LE20" s="27">
        <v>0.31147999999999998</v>
      </c>
      <c r="LF20" s="27">
        <v>0.33384999999999998</v>
      </c>
      <c r="LG20" s="27">
        <v>0.25623000000000001</v>
      </c>
      <c r="LH20" s="27">
        <v>0.17862</v>
      </c>
      <c r="LI20" s="27">
        <v>0.21409</v>
      </c>
      <c r="LJ20" s="27">
        <v>0.29580713794000002</v>
      </c>
      <c r="LK20" s="27">
        <v>0.17109514767</v>
      </c>
      <c r="LL20" s="27">
        <v>9.7371236700000002E-2</v>
      </c>
      <c r="LM20" s="27">
        <v>-3.4506745999999998E-2</v>
      </c>
      <c r="LN20" s="27">
        <v>0.20448164206</v>
      </c>
      <c r="LO20" s="27">
        <v>0.45045726472999997</v>
      </c>
      <c r="LP20" s="27">
        <v>0.37544767654</v>
      </c>
      <c r="LQ20" s="27">
        <v>0.17854749025</v>
      </c>
      <c r="LR20" s="27">
        <v>0.84434246878999997</v>
      </c>
      <c r="LS20" s="27">
        <v>1.2181882416000001</v>
      </c>
      <c r="LT20" s="27">
        <v>0.69312928668999996</v>
      </c>
      <c r="LU20" s="27">
        <v>1.1817754361099999</v>
      </c>
      <c r="LV20" s="27">
        <v>0.74515937059000004</v>
      </c>
      <c r="LW20" s="27">
        <f t="shared" si="70"/>
        <v>-7.1712114438980779</v>
      </c>
      <c r="LX20" s="27">
        <f t="shared" si="71"/>
        <v>0.51502504173622721</v>
      </c>
      <c r="LY20" s="27"/>
      <c r="LZ20" s="27"/>
      <c r="MA20" s="27"/>
      <c r="MB20" s="27"/>
      <c r="MC20" s="27"/>
      <c r="MD20" s="27"/>
      <c r="ME20" s="27"/>
      <c r="MF20" s="30"/>
      <c r="MG20" s="30"/>
      <c r="MH20" s="30"/>
      <c r="MI20" s="27">
        <v>0.51793783783783798</v>
      </c>
      <c r="MJ20" s="27">
        <v>0.29323513513513499</v>
      </c>
      <c r="MK20" s="27">
        <v>0.209402702702703</v>
      </c>
      <c r="ML20" s="27">
        <v>0.17566756756756799</v>
      </c>
      <c r="MM20" s="27">
        <v>0.13587027027026999</v>
      </c>
      <c r="MN20" s="27">
        <v>0.16550540540540501</v>
      </c>
      <c r="MO20" s="27">
        <v>0.49112138748918899</v>
      </c>
      <c r="MP20" s="27">
        <v>0.42320159291621601</v>
      </c>
      <c r="MQ20" s="27">
        <v>0.25008747496216199</v>
      </c>
      <c r="MR20" s="27">
        <v>0.16763077990540501</v>
      </c>
      <c r="MS20" s="27">
        <v>0.27588077779189202</v>
      </c>
      <c r="MT20" s="27">
        <v>0.58249013862702703</v>
      </c>
      <c r="MU20" s="27">
        <v>0.51359393732162195</v>
      </c>
      <c r="MV20" s="27">
        <v>0.12775534765946001</v>
      </c>
      <c r="MW20" s="27">
        <v>1.96190115819459</v>
      </c>
      <c r="MX20" s="27">
        <v>0.656523146251351</v>
      </c>
      <c r="MY20" s="27">
        <v>0.5636873026</v>
      </c>
      <c r="MZ20" s="27">
        <v>0.73063346769459503</v>
      </c>
      <c r="NA20" s="27">
        <v>0.65799222324864903</v>
      </c>
      <c r="NB20" s="27">
        <f t="shared" si="73"/>
        <v>2.6803791346960004</v>
      </c>
      <c r="NC20" s="27">
        <f t="shared" si="74"/>
        <v>0.76628846880559043</v>
      </c>
      <c r="ND20" s="27">
        <v>106.84</v>
      </c>
      <c r="NE20" s="27">
        <v>41.881999999999998</v>
      </c>
      <c r="NF20" s="27">
        <v>42.567999999999998</v>
      </c>
      <c r="NG20" s="27">
        <v>-85.532799999999995</v>
      </c>
      <c r="NH20" s="27">
        <v>-2.0806</v>
      </c>
      <c r="NI20" s="27">
        <v>-0.37918918918918898</v>
      </c>
      <c r="NJ20" s="28">
        <v>131</v>
      </c>
      <c r="NK20" s="28">
        <v>148.5</v>
      </c>
      <c r="NL20" s="30">
        <f t="shared" si="75"/>
        <v>24.159999999999997</v>
      </c>
      <c r="NM20" s="27">
        <v>0.48259999999999997</v>
      </c>
      <c r="NN20" s="27">
        <v>0.27703157894736802</v>
      </c>
      <c r="NO20" s="27">
        <v>0.16982631578947399</v>
      </c>
      <c r="NP20" s="27">
        <v>0.14137368421052601</v>
      </c>
      <c r="NQ20" s="27">
        <v>0.11898947368421101</v>
      </c>
      <c r="NR20" s="27">
        <v>0.13760526315789501</v>
      </c>
      <c r="NS20" s="27">
        <v>0.542282938268421</v>
      </c>
      <c r="NT20" s="27">
        <v>0.47589814842105299</v>
      </c>
      <c r="NU20" s="27">
        <v>0.321944979278947</v>
      </c>
      <c r="NV20" s="27">
        <v>0.238847272542105</v>
      </c>
      <c r="NW20" s="27">
        <v>0.26870580205789502</v>
      </c>
      <c r="NX20" s="27">
        <v>0.60095650964210501</v>
      </c>
      <c r="NY20" s="27">
        <v>0.55266556916842102</v>
      </c>
      <c r="NZ20" s="27">
        <v>8.5808541215789499E-2</v>
      </c>
      <c r="OA20" s="27">
        <v>2.4328974896842102</v>
      </c>
      <c r="OB20" s="27">
        <v>0.56911905516315797</v>
      </c>
      <c r="OC20" s="27">
        <v>0.49678395768421102</v>
      </c>
      <c r="OD20" s="27">
        <v>0.65998511003684202</v>
      </c>
      <c r="OE20" s="27">
        <v>0.60313132744736797</v>
      </c>
      <c r="OF20" s="27">
        <f t="shared" si="76"/>
        <v>1.9175217241887343</v>
      </c>
      <c r="OG20" s="27">
        <f t="shared" si="77"/>
        <v>0.74203966866783433</v>
      </c>
      <c r="OH20" s="27">
        <v>112.084210526316</v>
      </c>
      <c r="OI20" s="27">
        <v>36.205789473684199</v>
      </c>
      <c r="OJ20" s="27">
        <v>37.723684210526301</v>
      </c>
      <c r="OK20" s="27">
        <v>37.689473684210498</v>
      </c>
      <c r="OL20" s="28">
        <v>147</v>
      </c>
      <c r="OM20" s="28">
        <v>162</v>
      </c>
      <c r="ON20" s="30">
        <f t="shared" si="78"/>
        <v>34.915789473684001</v>
      </c>
      <c r="OO20" s="27">
        <v>0.46370285714285697</v>
      </c>
      <c r="OP20" s="27">
        <v>0.24610857142857101</v>
      </c>
      <c r="OQ20" s="27">
        <v>0.13038</v>
      </c>
      <c r="OR20" s="27">
        <v>0.11907142857142899</v>
      </c>
      <c r="OS20" s="27">
        <v>0.103411428571429</v>
      </c>
      <c r="OT20" s="27">
        <v>0.12039714285714299</v>
      </c>
      <c r="OU20" s="27">
        <v>0.58673510596571399</v>
      </c>
      <c r="OV20" s="27">
        <v>0.55623672860571405</v>
      </c>
      <c r="OW20" s="27">
        <v>0.34554317506857102</v>
      </c>
      <c r="OX20" s="27">
        <v>0.30562492919428602</v>
      </c>
      <c r="OY20" s="27">
        <v>0.30425038088</v>
      </c>
      <c r="OZ20" s="27">
        <v>0.63183953943428595</v>
      </c>
      <c r="PA20" s="27">
        <v>0.58401053089142896</v>
      </c>
      <c r="PB20" s="27">
        <v>7.0907467637142896E-2</v>
      </c>
      <c r="PC20" s="27">
        <v>2.9060683790600002</v>
      </c>
      <c r="PD20" s="27">
        <v>0.54941404397142801</v>
      </c>
      <c r="PE20" s="27">
        <v>0.51904966241142902</v>
      </c>
      <c r="PF20" s="27">
        <v>0.6543719254</v>
      </c>
      <c r="PG20" s="27">
        <v>0.63098749503142904</v>
      </c>
      <c r="PH20" s="27">
        <f t="shared" si="79"/>
        <v>1.8802123194667413</v>
      </c>
      <c r="PI20" s="27">
        <f t="shared" si="80"/>
        <v>0.88413940421184867</v>
      </c>
      <c r="PJ20" s="27">
        <v>120.8</v>
      </c>
      <c r="PK20" s="27">
        <v>39.420909090909099</v>
      </c>
      <c r="PL20" s="27">
        <v>41.796363636363601</v>
      </c>
      <c r="PM20" s="27">
        <v>39.692727272727304</v>
      </c>
      <c r="PN20" s="27">
        <v>-24.1589428571429</v>
      </c>
      <c r="PO20" s="27">
        <v>-0.69085714285714295</v>
      </c>
      <c r="PP20" s="27">
        <v>-0.91208571428571406</v>
      </c>
      <c r="PQ20" s="27">
        <v>125.40909090909101</v>
      </c>
      <c r="PR20" s="30">
        <v>159</v>
      </c>
      <c r="PS20" s="30">
        <v>171</v>
      </c>
      <c r="PT20" s="30">
        <f t="shared" si="81"/>
        <v>38.200000000000003</v>
      </c>
      <c r="PU20" s="30">
        <f t="shared" si="82"/>
        <v>33.590909090908994</v>
      </c>
      <c r="PV20" s="27">
        <v>0.44833333333333297</v>
      </c>
      <c r="PW20" s="27">
        <v>0.21247179487179499</v>
      </c>
      <c r="PX20" s="27">
        <v>0.10651025641025599</v>
      </c>
      <c r="PY20" s="27">
        <v>0.10038717948718</v>
      </c>
      <c r="PZ20" s="27">
        <v>8.1197435897435902E-2</v>
      </c>
      <c r="QA20" s="27">
        <v>0.105207692307692</v>
      </c>
      <c r="QB20" s="27">
        <v>0.63011897692820495</v>
      </c>
      <c r="QC20" s="27">
        <v>0.61218998700000005</v>
      </c>
      <c r="QD20" s="27">
        <v>0.35539660373589699</v>
      </c>
      <c r="QE20" s="27">
        <v>0.33073802051281997</v>
      </c>
      <c r="QF20" s="27">
        <v>0.35570571425384601</v>
      </c>
      <c r="QG20" s="27">
        <v>0.69068438784615405</v>
      </c>
      <c r="QH20" s="27">
        <v>0.61676910137948704</v>
      </c>
      <c r="QI20" s="27">
        <v>0.105713961389744</v>
      </c>
      <c r="QJ20" s="27">
        <v>3.4981400114359</v>
      </c>
      <c r="QK20" s="27">
        <v>0.585130222328205</v>
      </c>
      <c r="QL20" s="27">
        <v>0.56618996318461501</v>
      </c>
      <c r="QM20" s="27">
        <v>0.69390539366923099</v>
      </c>
      <c r="QN20" s="27">
        <v>0.67986177005897397</v>
      </c>
      <c r="QO20" s="27">
        <f t="shared" si="83"/>
        <v>2.2259165154264817</v>
      </c>
      <c r="QP20" s="27">
        <f t="shared" si="84"/>
        <v>1.1100839930488484</v>
      </c>
      <c r="QQ20" s="27">
        <v>123.68666666666699</v>
      </c>
      <c r="QR20" s="27">
        <v>32.156666666666702</v>
      </c>
      <c r="QS20" s="27">
        <v>34.993333333333297</v>
      </c>
      <c r="QT20" s="27">
        <v>34.555333333333301</v>
      </c>
      <c r="QU20" s="27">
        <f t="shared" si="85"/>
        <v>2.3986666666665997</v>
      </c>
      <c r="QV20" s="27">
        <v>-26.785256410256402</v>
      </c>
      <c r="QW20" s="27">
        <v>-0.91510256410256396</v>
      </c>
      <c r="QX20" s="27">
        <v>-1.03589743589744</v>
      </c>
      <c r="QY20" s="27">
        <v>129.45333333333301</v>
      </c>
      <c r="QZ20" s="30">
        <v>164.5</v>
      </c>
      <c r="RA20" s="30">
        <v>180</v>
      </c>
      <c r="RB20" s="30">
        <f t="shared" si="86"/>
        <v>40.813333333333006</v>
      </c>
      <c r="RC20" s="30">
        <f t="shared" si="87"/>
        <v>35.046666666666994</v>
      </c>
      <c r="RD20" s="27">
        <v>0.45894358974359001</v>
      </c>
      <c r="RE20" s="27">
        <v>0.222907692307692</v>
      </c>
      <c r="RF20" s="27">
        <v>0.119910256410256</v>
      </c>
      <c r="RG20" s="27">
        <v>0.107115384615385</v>
      </c>
      <c r="RH20" s="27">
        <v>9.1587179487179496E-2</v>
      </c>
      <c r="RI20" s="27">
        <v>0.113217948717949</v>
      </c>
      <c r="RJ20" s="27">
        <v>0.614115403697436</v>
      </c>
      <c r="RK20" s="27">
        <v>0.5773620881</v>
      </c>
      <c r="RL20" s="27">
        <v>0.34642687652051302</v>
      </c>
      <c r="RM20" s="27">
        <v>0.29705932256923101</v>
      </c>
      <c r="RN20" s="27">
        <v>0.34335038581794902</v>
      </c>
      <c r="RO20" s="27">
        <v>0.66199988978461499</v>
      </c>
      <c r="RP20" s="27">
        <v>0.59876263039230804</v>
      </c>
      <c r="RQ20" s="27">
        <v>7.8529485484615399E-2</v>
      </c>
      <c r="RR20" s="27">
        <v>3.3244764353692302</v>
      </c>
      <c r="RS20" s="27">
        <v>0.60309779520512796</v>
      </c>
      <c r="RT20" s="27">
        <v>0.56142940407948705</v>
      </c>
      <c r="RU20" s="27">
        <v>0.70466799797179502</v>
      </c>
      <c r="RV20" s="27">
        <v>0.67344315537948696</v>
      </c>
      <c r="RW20" s="27">
        <f t="shared" si="88"/>
        <v>2.2916677039508113</v>
      </c>
      <c r="RX20" s="27">
        <f t="shared" si="89"/>
        <v>1.0588952538707566</v>
      </c>
      <c r="RY20" s="27">
        <v>121.240740740741</v>
      </c>
      <c r="RZ20" s="27">
        <v>35.542962962963003</v>
      </c>
      <c r="SA20" s="27">
        <v>38.623703703703697</v>
      </c>
      <c r="SB20" s="27">
        <v>38.671111111111102</v>
      </c>
      <c r="SC20" s="27">
        <v>113.400769230769</v>
      </c>
      <c r="SD20" s="27">
        <v>168.5</v>
      </c>
      <c r="SE20" s="27">
        <v>183</v>
      </c>
      <c r="SF20" s="30">
        <f t="shared" si="90"/>
        <v>47.259259259258997</v>
      </c>
      <c r="SG20" s="30">
        <f t="shared" si="91"/>
        <v>55.099230769230999</v>
      </c>
      <c r="SH20" s="27">
        <v>0.39859512195121899</v>
      </c>
      <c r="SI20" s="27">
        <v>0.18523414634146301</v>
      </c>
      <c r="SJ20" s="27">
        <v>9.5100000000000004E-2</v>
      </c>
      <c r="SK20" s="27">
        <v>8.8473170731707296E-2</v>
      </c>
      <c r="SL20" s="27">
        <v>7.4070731707317095E-2</v>
      </c>
      <c r="SM20" s="27">
        <v>9.5941463414634096E-2</v>
      </c>
      <c r="SN20" s="27">
        <v>0.63202708495609805</v>
      </c>
      <c r="SO20" s="27">
        <v>0.60934733768536598</v>
      </c>
      <c r="SP20" s="27">
        <v>0.35025362018292699</v>
      </c>
      <c r="SQ20" s="27">
        <v>0.31898905366585401</v>
      </c>
      <c r="SR20" s="27">
        <v>0.36387604542195101</v>
      </c>
      <c r="SS20" s="27">
        <v>0.683260341514634</v>
      </c>
      <c r="ST20" s="27">
        <v>0.60829124374390298</v>
      </c>
      <c r="SU20" s="27">
        <v>8.9321407390243898E-2</v>
      </c>
      <c r="SV20" s="27">
        <v>3.5322553345268299</v>
      </c>
      <c r="SW20" s="27">
        <v>0.60184537907560998</v>
      </c>
      <c r="SX20" s="27">
        <v>0.57717147001951197</v>
      </c>
      <c r="SY20" s="27">
        <v>0.70799390246585403</v>
      </c>
      <c r="SZ20" s="27">
        <v>0.68979702154634104</v>
      </c>
      <c r="TA20" s="27">
        <f t="shared" si="92"/>
        <v>2.3671492355567674</v>
      </c>
      <c r="TB20" s="27">
        <f t="shared" si="93"/>
        <v>1.1518447317831111</v>
      </c>
      <c r="TC20" s="27">
        <v>0.44878043478260898</v>
      </c>
      <c r="TD20" s="27">
        <v>0.19637608695652201</v>
      </c>
      <c r="TE20" s="27">
        <v>8.6521739130434705E-2</v>
      </c>
      <c r="TF20" s="27">
        <v>8.3004347826086997E-2</v>
      </c>
      <c r="TG20" s="27">
        <v>7.5760869565217395E-2</v>
      </c>
      <c r="TH20" s="27">
        <v>9.2610869565217399E-2</v>
      </c>
      <c r="TI20" s="27">
        <v>0.68257501134565202</v>
      </c>
      <c r="TJ20" s="27">
        <v>0.67046389837826104</v>
      </c>
      <c r="TK20" s="27">
        <v>0.40144015656087001</v>
      </c>
      <c r="TL20" s="27">
        <v>0.38450160990869597</v>
      </c>
      <c r="TM20" s="27">
        <v>0.38970732154999999</v>
      </c>
      <c r="TN20" s="27">
        <v>0.70730758492391299</v>
      </c>
      <c r="TO20" s="27">
        <v>0.65415661756521704</v>
      </c>
      <c r="TP20" s="27">
        <v>4.5873721369565197E-2</v>
      </c>
      <c r="TQ20" s="27">
        <v>4.4515232293891298</v>
      </c>
      <c r="TR20" s="27">
        <v>0.58522410595652197</v>
      </c>
      <c r="TS20" s="27">
        <v>0.57250026330869597</v>
      </c>
      <c r="TT20" s="27">
        <v>0.701498961430435</v>
      </c>
      <c r="TU20" s="27">
        <v>0.69226276668043496</v>
      </c>
      <c r="TV20" s="27">
        <f t="shared" si="94"/>
        <v>2.2976272930560162</v>
      </c>
      <c r="TW20" s="27">
        <f t="shared" si="95"/>
        <v>1.2853110159078063</v>
      </c>
      <c r="TX20" s="27">
        <v>135.93260869565199</v>
      </c>
      <c r="TY20" s="27">
        <v>32.933913043478199</v>
      </c>
      <c r="TZ20" s="27">
        <v>30.779347826087001</v>
      </c>
      <c r="UA20" s="27">
        <v>30.073478260869599</v>
      </c>
      <c r="UB20" s="27">
        <v>-119.651804347826</v>
      </c>
      <c r="UC20" s="27">
        <v>-2.7190434782608701</v>
      </c>
      <c r="UD20" s="27">
        <v>-2.1199565217391299</v>
      </c>
      <c r="UE20" s="27">
        <v>130.90652173913</v>
      </c>
      <c r="UF20" s="27">
        <v>185</v>
      </c>
      <c r="UG20" s="30">
        <f t="shared" si="96"/>
        <v>49.067391304348007</v>
      </c>
      <c r="UH20" s="30">
        <f t="shared" si="97"/>
        <v>54.09347826087</v>
      </c>
      <c r="UI20" s="27">
        <v>0.39099</v>
      </c>
      <c r="UJ20" s="27">
        <v>0.16792000000000001</v>
      </c>
      <c r="UK20" s="27">
        <v>7.0532499999999998E-2</v>
      </c>
      <c r="UL20" s="27">
        <v>7.2312500000000002E-2</v>
      </c>
      <c r="UM20" s="27">
        <v>5.7042500000000003E-2</v>
      </c>
      <c r="UN20" s="27">
        <v>7.9295000000000004E-2</v>
      </c>
      <c r="UO20" s="27">
        <v>0.68351655392249999</v>
      </c>
      <c r="UP20" s="27">
        <v>0.68966652009999996</v>
      </c>
      <c r="UQ20" s="27">
        <v>0.39551137692749999</v>
      </c>
      <c r="UR20" s="27">
        <v>0.40718280820500002</v>
      </c>
      <c r="US20" s="27">
        <v>0.39726738336</v>
      </c>
      <c r="UT20" s="27">
        <v>0.74252762928250005</v>
      </c>
      <c r="UU20" s="27">
        <v>0.65940700756750004</v>
      </c>
      <c r="UV20" s="27">
        <v>0.11861505430249999</v>
      </c>
      <c r="UW20" s="27">
        <v>4.4675114869875001</v>
      </c>
      <c r="UX20" s="27">
        <v>0.57825967717500004</v>
      </c>
      <c r="UY20" s="27">
        <v>0.58225223753249999</v>
      </c>
      <c r="UZ20" s="27">
        <v>0.69802060180000003</v>
      </c>
      <c r="VA20" s="27">
        <v>0.70078561853999999</v>
      </c>
      <c r="VB20" s="27">
        <f t="shared" si="98"/>
        <v>2.290540367090232</v>
      </c>
      <c r="VC20" s="27">
        <f t="shared" si="99"/>
        <v>1.3284302048594565</v>
      </c>
      <c r="VD20" s="27">
        <v>136.8775</v>
      </c>
      <c r="VE20" s="27">
        <v>35.509749999999997</v>
      </c>
      <c r="VF20" s="27">
        <v>30.1995</v>
      </c>
      <c r="VG20" s="27">
        <v>29.78575</v>
      </c>
      <c r="VH20" s="27">
        <v>153.10602499999999</v>
      </c>
      <c r="VI20" s="27">
        <v>-2.1910249999999998</v>
      </c>
      <c r="VJ20" s="27">
        <v>-1.824225</v>
      </c>
      <c r="VK20" s="27">
        <v>136.49250000000001</v>
      </c>
      <c r="VL20" s="27">
        <v>190</v>
      </c>
      <c r="VM20" s="30">
        <f t="shared" si="100"/>
        <v>53.122500000000002</v>
      </c>
      <c r="VN20" s="30">
        <f t="shared" si="101"/>
        <v>53.507499999999993</v>
      </c>
      <c r="VO20" s="27">
        <v>0.432834146341464</v>
      </c>
      <c r="VP20" s="27">
        <v>0.18714634146341499</v>
      </c>
      <c r="VQ20" s="27">
        <v>5.5092682926829298E-2</v>
      </c>
      <c r="VR20" s="27">
        <v>6.6665853658536597E-2</v>
      </c>
      <c r="VS20" s="27">
        <v>6.35170731707317E-2</v>
      </c>
      <c r="VT20" s="27">
        <v>7.8375609756097503E-2</v>
      </c>
      <c r="VU20" s="27">
        <v>0.73005786658048799</v>
      </c>
      <c r="VV20" s="27">
        <v>0.77109724238780497</v>
      </c>
      <c r="VW20" s="27">
        <v>0.47242640321951201</v>
      </c>
      <c r="VX20" s="27">
        <v>0.54312219097804904</v>
      </c>
      <c r="VY20" s="27">
        <v>0.39494892420975602</v>
      </c>
      <c r="VZ20" s="27">
        <v>0.74211418612195101</v>
      </c>
      <c r="WA20" s="27">
        <v>0.69099808058536605</v>
      </c>
      <c r="WB20" s="27">
        <v>2.4618590921951199E-2</v>
      </c>
      <c r="WC20" s="27">
        <v>5.5338154472634198</v>
      </c>
      <c r="WD20" s="27">
        <v>0.51302645542195102</v>
      </c>
      <c r="WE20" s="27">
        <v>0.54143862379999996</v>
      </c>
      <c r="WF20" s="27">
        <v>0.65063758860487797</v>
      </c>
      <c r="WG20" s="27">
        <v>0.67103141048292703</v>
      </c>
      <c r="WH20" s="27">
        <f t="shared" si="102"/>
        <v>1.8605149421890557</v>
      </c>
      <c r="WI20" s="27">
        <f t="shared" si="103"/>
        <v>1.3128111560015627</v>
      </c>
      <c r="WJ20" s="27">
        <v>133.77804878048801</v>
      </c>
      <c r="WK20" s="27">
        <v>35.836341463414698</v>
      </c>
      <c r="WL20" s="27">
        <v>32.193902439024399</v>
      </c>
      <c r="WM20" s="27">
        <v>32.349756097560999</v>
      </c>
      <c r="WN20" s="27">
        <v>-140.821341463415</v>
      </c>
      <c r="WO20" s="27">
        <v>-2.3728780487804899</v>
      </c>
      <c r="WP20" s="27">
        <v>-1.80024390243902</v>
      </c>
      <c r="WQ20" s="27">
        <v>141.55121951219499</v>
      </c>
      <c r="WR20" s="27">
        <v>196.5</v>
      </c>
      <c r="WS20" s="30">
        <f t="shared" si="104"/>
        <v>62.721951219511993</v>
      </c>
      <c r="WT20" s="30">
        <f t="shared" si="105"/>
        <v>54.94878048780501</v>
      </c>
      <c r="WU20" s="28">
        <v>5.05</v>
      </c>
      <c r="WV20" s="24">
        <v>1.07</v>
      </c>
      <c r="WW20" s="28">
        <v>81.2</v>
      </c>
      <c r="WX20" s="28">
        <v>29.2</v>
      </c>
      <c r="WY20" s="28">
        <v>6.6</v>
      </c>
      <c r="WZ20" s="28">
        <v>10</v>
      </c>
    </row>
    <row r="21" spans="1:624" x14ac:dyDescent="0.25">
      <c r="A21" s="27">
        <v>30</v>
      </c>
      <c r="B21" s="27">
        <v>4</v>
      </c>
      <c r="C21" s="27">
        <v>204</v>
      </c>
      <c r="D21" s="27">
        <v>2</v>
      </c>
      <c r="E21" s="27" t="s">
        <v>45</v>
      </c>
      <c r="F21" s="27">
        <v>6</v>
      </c>
      <c r="G21" s="27">
        <f t="shared" si="0"/>
        <v>85.176000000000002</v>
      </c>
      <c r="H21" s="28">
        <f t="shared" si="1"/>
        <v>28.391999999999999</v>
      </c>
      <c r="I21" s="29">
        <v>76.05</v>
      </c>
      <c r="J21" s="27">
        <f t="shared" si="2"/>
        <v>28.391999999999999</v>
      </c>
      <c r="K21" s="27">
        <f t="shared" si="3"/>
        <v>28.391999999999999</v>
      </c>
      <c r="L21" s="27">
        <f t="shared" si="4"/>
        <v>28.391999999999999</v>
      </c>
      <c r="M21" s="30">
        <v>408727.98924899998</v>
      </c>
      <c r="N21" s="30">
        <v>3660515.8885329999</v>
      </c>
      <c r="O21" s="31">
        <v>33.079413000000002</v>
      </c>
      <c r="P21" s="31">
        <v>-111.977908</v>
      </c>
      <c r="Q21" s="27">
        <v>49.12</v>
      </c>
      <c r="R21" s="27">
        <v>20.72</v>
      </c>
      <c r="S21" s="27">
        <v>30.160000000000004</v>
      </c>
      <c r="T21" s="27">
        <v>49.12</v>
      </c>
      <c r="U21" s="27">
        <v>22.72</v>
      </c>
      <c r="V21" s="27">
        <v>28.16</v>
      </c>
      <c r="W21" s="27">
        <v>49.259259259259302</v>
      </c>
      <c r="X21" s="27">
        <f t="shared" si="5"/>
        <v>-49.259259259259302</v>
      </c>
      <c r="Y21" s="29">
        <v>-9999</v>
      </c>
      <c r="Z21" s="29">
        <v>-9999</v>
      </c>
      <c r="AA21" s="29">
        <v>-9999</v>
      </c>
      <c r="AB21" s="27">
        <v>8.4</v>
      </c>
      <c r="AC21" s="27">
        <v>7.2</v>
      </c>
      <c r="AD21" s="27">
        <v>0.78</v>
      </c>
      <c r="AE21" s="27" t="s">
        <v>98</v>
      </c>
      <c r="AF21" s="27">
        <v>2</v>
      </c>
      <c r="AG21" s="27">
        <v>1</v>
      </c>
      <c r="AH21" s="27">
        <v>0.2</v>
      </c>
      <c r="AI21" s="27">
        <v>0</v>
      </c>
      <c r="AJ21" s="27">
        <v>244</v>
      </c>
      <c r="AK21" s="27">
        <v>28</v>
      </c>
      <c r="AL21" s="27">
        <v>0.79</v>
      </c>
      <c r="AM21" s="27">
        <v>5</v>
      </c>
      <c r="AN21" s="27">
        <v>11.7</v>
      </c>
      <c r="AO21" s="27">
        <v>2.94</v>
      </c>
      <c r="AP21" s="27">
        <v>3566</v>
      </c>
      <c r="AQ21" s="27">
        <v>308</v>
      </c>
      <c r="AR21" s="27">
        <v>249</v>
      </c>
      <c r="AS21" s="27">
        <v>22.1</v>
      </c>
      <c r="AT21" s="27">
        <v>0</v>
      </c>
      <c r="AU21" s="27">
        <v>3</v>
      </c>
      <c r="AV21" s="27">
        <v>80</v>
      </c>
      <c r="AW21" s="27">
        <v>12</v>
      </c>
      <c r="AX21" s="27">
        <v>5</v>
      </c>
      <c r="AY21" s="27">
        <v>1</v>
      </c>
      <c r="AZ21" s="27">
        <v>28</v>
      </c>
      <c r="BA21" s="27">
        <v>89.807136867604598</v>
      </c>
      <c r="BB21" s="27">
        <v>39</v>
      </c>
      <c r="BC21" s="27">
        <v>3.6749999999999998</v>
      </c>
      <c r="BD21" s="27">
        <v>1.23</v>
      </c>
      <c r="BE21" s="27">
        <v>0.99</v>
      </c>
      <c r="BF21" s="32">
        <v>2.4372009569377986</v>
      </c>
      <c r="BG21" s="32">
        <v>1.7137196631996034</v>
      </c>
      <c r="BH21" s="32">
        <v>1.7318407710456301</v>
      </c>
      <c r="BI21" s="32">
        <v>2.0212028138313678</v>
      </c>
      <c r="BJ21" s="32">
        <v>2.2428305024948338</v>
      </c>
      <c r="BK21" s="32">
        <v>2.8116260487415095</v>
      </c>
      <c r="BL21" s="24">
        <f t="shared" si="6"/>
        <v>16.603682480549608</v>
      </c>
      <c r="BM21" s="24">
        <f t="shared" si="7"/>
        <v>23.531045564732128</v>
      </c>
      <c r="BN21" s="24">
        <f t="shared" si="8"/>
        <v>31.615856820057601</v>
      </c>
      <c r="BO21" s="28">
        <f t="shared" si="9"/>
        <v>51.833683025002969</v>
      </c>
      <c r="BP21" s="24">
        <f t="shared" si="10"/>
        <v>8.0848112553254712</v>
      </c>
      <c r="BQ21" s="24">
        <f t="shared" si="11"/>
        <v>8.9713220099793354</v>
      </c>
      <c r="BR21" s="24">
        <f t="shared" si="12"/>
        <v>11.246504194966038</v>
      </c>
      <c r="BS21" s="24">
        <f t="shared" si="13"/>
        <v>28.302637460270844</v>
      </c>
      <c r="BT21" s="32">
        <v>1.9637086751180715</v>
      </c>
      <c r="BU21" s="32">
        <v>2.0092275636255397</v>
      </c>
      <c r="BV21" s="32">
        <v>2.1354088709275056</v>
      </c>
      <c r="BW21" s="32">
        <v>2.3917711090028462</v>
      </c>
      <c r="BX21" s="32">
        <v>3.0732388744761527</v>
      </c>
      <c r="BY21" s="32">
        <v>1.8095948297290581</v>
      </c>
      <c r="BZ21" s="24">
        <f t="shared" si="14"/>
        <v>15.891744954974445</v>
      </c>
      <c r="CA21" s="24">
        <f t="shared" si="15"/>
        <v>24.433380438684466</v>
      </c>
      <c r="CB21" s="24">
        <f t="shared" si="16"/>
        <v>34.000464874695851</v>
      </c>
      <c r="CC21" s="24">
        <f t="shared" si="17"/>
        <v>9.5670844360113847</v>
      </c>
      <c r="CD21" s="24">
        <f t="shared" si="18"/>
        <v>12.292955497904611</v>
      </c>
      <c r="CE21" s="24">
        <f t="shared" si="19"/>
        <v>7.2383793189162322</v>
      </c>
      <c r="CF21" s="24">
        <f t="shared" si="20"/>
        <v>29.09841925283223</v>
      </c>
      <c r="CG21" s="27">
        <v>1.4243442499623853</v>
      </c>
      <c r="CH21" s="27">
        <v>0.31591615685487917</v>
      </c>
      <c r="CI21" s="27">
        <v>0.20378746458571503</v>
      </c>
      <c r="CJ21" s="27">
        <v>30.966036606653034</v>
      </c>
      <c r="CK21" s="27">
        <v>29.8</v>
      </c>
      <c r="CL21" s="27">
        <f t="shared" si="21"/>
        <v>4.4237195152361481</v>
      </c>
      <c r="CM21" s="27">
        <v>2.1109621020215563</v>
      </c>
      <c r="CN21" s="27">
        <f t="shared" si="22"/>
        <v>0.52774052550538908</v>
      </c>
      <c r="CO21" s="27">
        <v>0.66162570888468808</v>
      </c>
      <c r="CP21" s="27">
        <v>1.745235707121364</v>
      </c>
      <c r="CQ21" s="28">
        <f t="shared" si="23"/>
        <v>6.9610416272690578</v>
      </c>
      <c r="CR21" s="28">
        <f t="shared" si="24"/>
        <v>7.7761914856119176</v>
      </c>
      <c r="CS21" s="28">
        <f t="shared" si="25"/>
        <v>25.47106954655651</v>
      </c>
      <c r="CT21" s="28">
        <f t="shared" si="26"/>
        <v>30.228534484116818</v>
      </c>
      <c r="CU21" s="27">
        <f t="shared" si="27"/>
        <v>17.694878060944593</v>
      </c>
      <c r="CV21" s="27">
        <f t="shared" si="28"/>
        <v>2.1109621020215563</v>
      </c>
      <c r="CW21" s="27">
        <f t="shared" si="29"/>
        <v>2.6465028355387523</v>
      </c>
      <c r="CX21" s="27">
        <f t="shared" si="30"/>
        <v>22.4523429985049</v>
      </c>
      <c r="CY21" s="29">
        <v>-9999</v>
      </c>
      <c r="CZ21" s="29">
        <v>-9999</v>
      </c>
      <c r="DA21" s="29">
        <v>-9999</v>
      </c>
      <c r="DB21" s="29">
        <v>-9999</v>
      </c>
      <c r="DC21" s="29">
        <v>-9999</v>
      </c>
      <c r="DD21" s="29">
        <v>-9999</v>
      </c>
      <c r="DE21" s="24">
        <v>9.9</v>
      </c>
      <c r="DF21" s="24">
        <v>9.9</v>
      </c>
      <c r="DG21" s="24">
        <v>9.9</v>
      </c>
      <c r="DH21" s="24">
        <v>14.666666666666666</v>
      </c>
      <c r="DI21" s="24">
        <v>31.333333333333332</v>
      </c>
      <c r="DJ21" s="24">
        <v>26.333333333333332</v>
      </c>
      <c r="DK21" s="24">
        <v>41</v>
      </c>
      <c r="DL21" s="24">
        <v>39</v>
      </c>
      <c r="DM21" s="24">
        <v>41.333333333333336</v>
      </c>
      <c r="DN21" s="24">
        <v>42</v>
      </c>
      <c r="DO21" s="24">
        <v>52.666666666666664</v>
      </c>
      <c r="DP21" s="24">
        <v>59.333333333333336</v>
      </c>
      <c r="DQ21" s="24">
        <v>66.666666666666671</v>
      </c>
      <c r="DR21" s="28">
        <f>AVERAGE(DK21,DO21)</f>
        <v>46.833333333333329</v>
      </c>
      <c r="DS21" s="28">
        <f t="shared" si="31"/>
        <v>46.777777777777779</v>
      </c>
      <c r="DT21" s="24">
        <v>72.333333333333329</v>
      </c>
      <c r="DU21" s="24">
        <v>82.666666666666671</v>
      </c>
      <c r="DV21" s="24">
        <v>84.333333333333329</v>
      </c>
      <c r="DW21" s="24">
        <v>88</v>
      </c>
      <c r="DX21" s="24">
        <v>80.666666666666671</v>
      </c>
      <c r="DY21" s="24">
        <v>95.333333333333329</v>
      </c>
      <c r="DZ21" s="28">
        <v>84.333333333333329</v>
      </c>
      <c r="EA21" s="28">
        <v>90.333333333333329</v>
      </c>
      <c r="EB21" s="24">
        <v>178</v>
      </c>
      <c r="EC21" s="24">
        <v>189</v>
      </c>
      <c r="ED21" s="24">
        <v>199</v>
      </c>
      <c r="EE21" s="24">
        <v>199</v>
      </c>
      <c r="EF21" s="24">
        <v>201</v>
      </c>
      <c r="EG21" s="24">
        <v>203</v>
      </c>
      <c r="EH21" s="33">
        <v>-9999</v>
      </c>
      <c r="EI21" s="33">
        <v>-9999</v>
      </c>
      <c r="EJ21" s="33">
        <v>-9999</v>
      </c>
      <c r="EK21" s="33">
        <v>-9999</v>
      </c>
      <c r="EL21" s="33">
        <v>-9999</v>
      </c>
      <c r="EM21" s="33">
        <v>-9999</v>
      </c>
      <c r="EN21" s="33">
        <v>-9999</v>
      </c>
      <c r="EO21" s="33">
        <v>-9999</v>
      </c>
      <c r="EP21" s="33">
        <v>-9999</v>
      </c>
      <c r="EQ21" s="29">
        <v>-9999</v>
      </c>
      <c r="ER21" s="29">
        <v>-9999</v>
      </c>
      <c r="ES21" s="29">
        <v>-9999</v>
      </c>
      <c r="ET21" s="29">
        <v>-9999</v>
      </c>
      <c r="EU21" s="29">
        <v>-9999</v>
      </c>
      <c r="EV21" s="29">
        <v>-9999</v>
      </c>
      <c r="EW21" s="33">
        <v>-9999</v>
      </c>
      <c r="EX21" s="33">
        <v>-9999</v>
      </c>
      <c r="EY21" s="29">
        <v>-9999</v>
      </c>
      <c r="EZ21" s="29">
        <v>-9999</v>
      </c>
      <c r="FA21" s="29">
        <v>-9999</v>
      </c>
      <c r="FB21" s="29">
        <v>-9999</v>
      </c>
      <c r="FC21" s="29">
        <v>-9999</v>
      </c>
      <c r="FD21" s="29">
        <v>-9999</v>
      </c>
      <c r="FE21" s="29">
        <v>-9999</v>
      </c>
      <c r="FF21" s="29">
        <v>-9999</v>
      </c>
      <c r="FG21" s="29">
        <v>-9999</v>
      </c>
      <c r="FH21" s="29">
        <v>-9999</v>
      </c>
      <c r="FI21" s="27">
        <v>263.70999999999998</v>
      </c>
      <c r="FJ21" s="27">
        <v>10</v>
      </c>
      <c r="FK21" s="27">
        <v>270.33</v>
      </c>
      <c r="FL21" s="27">
        <v>368.65</v>
      </c>
      <c r="FM21" s="27">
        <v>146</v>
      </c>
      <c r="FN21" s="27">
        <v>139.56</v>
      </c>
      <c r="FO21" s="27">
        <v>302.94</v>
      </c>
      <c r="FP21" s="24">
        <v>175.16</v>
      </c>
      <c r="FQ21" s="27">
        <v>123.28000000000002</v>
      </c>
      <c r="FR21" s="24">
        <v>183.33</v>
      </c>
      <c r="FS21" s="27">
        <v>128.84</v>
      </c>
      <c r="FT21" s="24">
        <f t="shared" si="32"/>
        <v>1208.6274509803925</v>
      </c>
      <c r="FU21" s="24">
        <f t="shared" si="33"/>
        <v>1079.1316526610647</v>
      </c>
      <c r="FV21" s="24">
        <f t="shared" si="34"/>
        <v>2585.3921568627452</v>
      </c>
      <c r="FW21" s="24">
        <f t="shared" si="35"/>
        <v>3614.2156862745096</v>
      </c>
      <c r="FX21" s="24">
        <f t="shared" si="36"/>
        <v>1368.2352941176471</v>
      </c>
      <c r="FY21" s="24">
        <f t="shared" si="37"/>
        <v>2970</v>
      </c>
      <c r="FZ21" s="24">
        <f t="shared" si="38"/>
        <v>10537.843137254902</v>
      </c>
      <c r="GA21" s="24">
        <f t="shared" si="39"/>
        <v>1717.2549019607843</v>
      </c>
      <c r="GB21" s="24">
        <v>57.97</v>
      </c>
      <c r="GC21" s="24">
        <v>114.05</v>
      </c>
      <c r="GD21" s="24">
        <f t="shared" si="40"/>
        <v>3.1400000000000006</v>
      </c>
      <c r="GE21" s="27">
        <v>3.21</v>
      </c>
      <c r="GF21" s="27">
        <f t="shared" si="41"/>
        <v>82.991088235294114</v>
      </c>
      <c r="GG21" s="27">
        <v>0.98199999999999998</v>
      </c>
      <c r="GH21" s="27">
        <f t="shared" si="42"/>
        <v>35.491598039215688</v>
      </c>
      <c r="GI21" s="27">
        <v>1.62</v>
      </c>
      <c r="GJ21" s="27">
        <f t="shared" si="43"/>
        <v>22.165411764705887</v>
      </c>
      <c r="GK21" s="27">
        <v>3.65</v>
      </c>
      <c r="GL21" s="27">
        <v>3.7109999999999999</v>
      </c>
      <c r="GM21" s="27">
        <f t="shared" si="44"/>
        <v>0.98356238210724878</v>
      </c>
      <c r="GN21" s="29">
        <v>-9999</v>
      </c>
      <c r="GO21" s="27">
        <f t="shared" si="45"/>
        <v>62.67980392156862</v>
      </c>
      <c r="GP21" s="24">
        <f t="shared" si="46"/>
        <v>203.32790196078429</v>
      </c>
      <c r="GQ21" s="24">
        <f t="shared" si="47"/>
        <v>181.5427696078431</v>
      </c>
      <c r="GR21" s="24">
        <f t="shared" si="107"/>
        <v>86.207267259303421</v>
      </c>
      <c r="GS21" s="27">
        <v>18.600000000000001</v>
      </c>
      <c r="GT21" s="24">
        <v>8.1999999999999993</v>
      </c>
      <c r="GU21" s="24">
        <f t="shared" si="48"/>
        <v>7.6899999999999995</v>
      </c>
      <c r="GV21" s="27">
        <f t="shared" si="49"/>
        <v>5949.9725027959194</v>
      </c>
      <c r="GW21" s="27">
        <v>2.74</v>
      </c>
      <c r="GX21" s="27">
        <f t="shared" si="50"/>
        <v>0.35630689206762034</v>
      </c>
      <c r="GY21" s="27">
        <f t="shared" si="51"/>
        <v>2120.0162103590146</v>
      </c>
      <c r="GZ21" s="29">
        <v>-9999</v>
      </c>
      <c r="HA21" s="29">
        <v>-9999</v>
      </c>
      <c r="HB21" s="27">
        <v>5725.6374999999998</v>
      </c>
      <c r="HC21" s="27">
        <f t="shared" si="52"/>
        <v>2040.0841027308195</v>
      </c>
      <c r="HD21" s="27">
        <f t="shared" si="53"/>
        <v>2111.4870463263978</v>
      </c>
      <c r="HE21" s="29">
        <v>-9999</v>
      </c>
      <c r="HF21" s="30">
        <v>4.1099999999999994</v>
      </c>
      <c r="HG21" s="30">
        <f t="shared" si="55"/>
        <v>4.05</v>
      </c>
      <c r="HH21" s="30">
        <v>3007</v>
      </c>
      <c r="HI21" s="30">
        <f t="shared" si="56"/>
        <v>0.49390243902439024</v>
      </c>
      <c r="HJ21" s="27">
        <f t="shared" si="57"/>
        <v>3180.024315538521</v>
      </c>
      <c r="HK21" s="27">
        <f t="shared" si="58"/>
        <v>2326.6017315874296</v>
      </c>
      <c r="HL21" s="27">
        <v>3.53</v>
      </c>
      <c r="HM21" s="30">
        <f t="shared" si="59"/>
        <v>112.25485833850979</v>
      </c>
      <c r="HN21" s="30">
        <f t="shared" si="60"/>
        <v>125.72544133913098</v>
      </c>
      <c r="HO21" s="30">
        <f t="shared" si="61"/>
        <v>0.6183383595006039</v>
      </c>
      <c r="HP21" s="27">
        <v>3.32</v>
      </c>
      <c r="HQ21" s="27">
        <v>0.57627586206896497</v>
      </c>
      <c r="HR21" s="27">
        <v>0.50758275862069002</v>
      </c>
      <c r="HS21" s="27">
        <v>0.47243103448275903</v>
      </c>
      <c r="HT21" s="27">
        <v>0.39987931034482799</v>
      </c>
      <c r="HU21" s="27">
        <v>0.280913793103448</v>
      </c>
      <c r="HV21" s="27">
        <v>0.30955517241379299</v>
      </c>
      <c r="HW21" s="27">
        <v>0.18069231665517199</v>
      </c>
      <c r="HX21" s="27">
        <v>9.8980640413793106E-2</v>
      </c>
      <c r="HY21" s="27">
        <v>0.118679021068966</v>
      </c>
      <c r="HZ21" s="27">
        <v>3.5829101896551703E-2</v>
      </c>
      <c r="IA21" s="27">
        <v>6.3379365241379299E-2</v>
      </c>
      <c r="IB21" s="27">
        <v>0.34457862182758597</v>
      </c>
      <c r="IC21" s="27">
        <v>0.30109014182758598</v>
      </c>
      <c r="ID21" s="27">
        <v>0.17481334031034501</v>
      </c>
      <c r="IE21" s="27">
        <v>0.441415641448276</v>
      </c>
      <c r="IF21" s="27">
        <v>0.641409115103448</v>
      </c>
      <c r="IG21" s="27">
        <v>0.349714308586207</v>
      </c>
      <c r="IH21" s="27">
        <v>0.66232648944827599</v>
      </c>
      <c r="II21" s="27">
        <v>0.38813213165517202</v>
      </c>
      <c r="IJ21" s="27">
        <f t="shared" si="62"/>
        <v>1.9541887384735881</v>
      </c>
      <c r="IK21" s="27">
        <f t="shared" si="63"/>
        <v>0.13533379982200766</v>
      </c>
      <c r="IL21" s="27">
        <v>104.06</v>
      </c>
      <c r="IM21" s="27">
        <v>27.022666666666701</v>
      </c>
      <c r="IN21" s="27">
        <v>30.406666666666698</v>
      </c>
      <c r="IO21" s="27">
        <v>30.677333333333301</v>
      </c>
      <c r="IP21" s="27">
        <v>93.3333333333333</v>
      </c>
      <c r="IQ21" s="27">
        <v>-1.2829333333333299</v>
      </c>
      <c r="IR21" s="27">
        <v>-0.93558620689655203</v>
      </c>
      <c r="IS21" s="30">
        <v>104</v>
      </c>
      <c r="IT21" s="30">
        <v>118.5</v>
      </c>
      <c r="IU21" s="30">
        <f t="shared" si="64"/>
        <v>-6.0000000000002274E-2</v>
      </c>
      <c r="IV21" s="27">
        <v>0.61048222222222204</v>
      </c>
      <c r="IW21" s="27">
        <v>0.51113555555555601</v>
      </c>
      <c r="IX21" s="27">
        <v>0.48257111111111101</v>
      </c>
      <c r="IY21" s="27">
        <v>0.40965555555555599</v>
      </c>
      <c r="IZ21" s="27">
        <v>0.286968888888889</v>
      </c>
      <c r="JA21" s="27">
        <v>0.31981555555555502</v>
      </c>
      <c r="JB21" s="27">
        <v>0.196709099013333</v>
      </c>
      <c r="JC21" s="27">
        <v>0.11690785238</v>
      </c>
      <c r="JD21" s="27">
        <v>0.110159172722222</v>
      </c>
      <c r="JE21" s="27">
        <v>2.87321404333333E-2</v>
      </c>
      <c r="JF21" s="27">
        <v>8.8478636968888899E-2</v>
      </c>
      <c r="JG21" s="27">
        <v>0.36033247548444403</v>
      </c>
      <c r="JH21" s="27">
        <v>0.31229395447777802</v>
      </c>
      <c r="JI21" s="27">
        <v>0.17613250264666699</v>
      </c>
      <c r="JJ21" s="27">
        <v>0.49019245487555502</v>
      </c>
      <c r="JK21" s="27">
        <v>0.75846182435999998</v>
      </c>
      <c r="JL21" s="27">
        <v>0.44920418901333298</v>
      </c>
      <c r="JM21" s="27">
        <v>0.77788334716444396</v>
      </c>
      <c r="JN21" s="27">
        <v>0.49375055552666702</v>
      </c>
      <c r="JO21" s="27">
        <f t="shared" si="65"/>
        <v>3.4779835070794181</v>
      </c>
      <c r="JP21" s="27">
        <f t="shared" si="66"/>
        <v>0.19436461734438648</v>
      </c>
      <c r="JQ21" s="27">
        <v>30.432727272727298</v>
      </c>
      <c r="JR21" s="27">
        <v>42.598636363636402</v>
      </c>
      <c r="JS21" s="27">
        <v>43.696818181818202</v>
      </c>
      <c r="JT21" s="27">
        <v>-171.74572727272701</v>
      </c>
      <c r="JU21" s="27">
        <v>-1.32777272727273</v>
      </c>
      <c r="JV21" s="27">
        <v>-2.0314090909090901</v>
      </c>
      <c r="JW21" s="30">
        <v>105.5</v>
      </c>
      <c r="JX21" s="30">
        <v>119</v>
      </c>
      <c r="JY21" s="27">
        <v>0.46197250000000001</v>
      </c>
      <c r="JZ21" s="27">
        <v>0.4060975</v>
      </c>
      <c r="KA21" s="27">
        <v>0.34661750000000002</v>
      </c>
      <c r="KB21" s="27">
        <v>0.28397749999999999</v>
      </c>
      <c r="KC21" s="27">
        <v>0.21020749999999999</v>
      </c>
      <c r="KD21" s="27">
        <v>0.22123000000000001</v>
      </c>
      <c r="KE21" s="27">
        <v>0.238327612425</v>
      </c>
      <c r="KF21" s="27">
        <v>0.14247169894</v>
      </c>
      <c r="KG21" s="27">
        <v>0.1769493317925</v>
      </c>
      <c r="KH21" s="27">
        <v>7.9058898967499999E-2</v>
      </c>
      <c r="KI21" s="27">
        <v>6.4159299089999997E-2</v>
      </c>
      <c r="KJ21" s="27">
        <v>0.37427979418500001</v>
      </c>
      <c r="KK21" s="27">
        <v>0.35205955926749999</v>
      </c>
      <c r="KL21" s="27">
        <v>0.14924838578749999</v>
      </c>
      <c r="KM21" s="27">
        <v>0.62801904640499995</v>
      </c>
      <c r="KN21" s="27">
        <v>0.44784754946999999</v>
      </c>
      <c r="KO21" s="27">
        <v>0.26611184058249998</v>
      </c>
      <c r="KP21" s="27">
        <v>0.4798995002325</v>
      </c>
      <c r="KQ21" s="27">
        <v>0.30946948706249999</v>
      </c>
      <c r="KR21" s="27">
        <f t="shared" si="67"/>
        <v>0.93939139206456002</v>
      </c>
      <c r="KS21" s="27">
        <f t="shared" si="68"/>
        <v>0.13759011074926586</v>
      </c>
      <c r="KT21" s="27">
        <v>105.01</v>
      </c>
      <c r="KU21" s="27">
        <v>38.2425</v>
      </c>
      <c r="KV21" s="27">
        <v>54.497500000000002</v>
      </c>
      <c r="KW21" s="27">
        <v>56.151000000000003</v>
      </c>
      <c r="KX21" s="27">
        <v>104.8018</v>
      </c>
      <c r="KY21" s="27">
        <v>-1.64055</v>
      </c>
      <c r="KZ21" s="27">
        <v>-1.95075</v>
      </c>
      <c r="LA21" s="30">
        <v>109.5</v>
      </c>
      <c r="LB21" s="30">
        <v>122</v>
      </c>
      <c r="LC21" s="30">
        <f t="shared" si="108"/>
        <v>4.4899999999999949</v>
      </c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30"/>
      <c r="MG21" s="30"/>
      <c r="MH21" s="30"/>
      <c r="MI21" s="27">
        <v>0.512704761904762</v>
      </c>
      <c r="MJ21" s="27">
        <v>0.30109999999999998</v>
      </c>
      <c r="MK21" s="27">
        <v>0.22054523809523799</v>
      </c>
      <c r="ML21" s="27">
        <v>0.185483333333333</v>
      </c>
      <c r="MM21" s="27">
        <v>0.14052142857142899</v>
      </c>
      <c r="MN21" s="27">
        <v>0.170190476190476</v>
      </c>
      <c r="MO21" s="27">
        <v>0.46638338263809498</v>
      </c>
      <c r="MP21" s="27">
        <v>0.39677992894285702</v>
      </c>
      <c r="MQ21" s="27">
        <v>0.236662832407143</v>
      </c>
      <c r="MR21" s="27">
        <v>0.154315034361905</v>
      </c>
      <c r="MS21" s="27">
        <v>0.25899346962380898</v>
      </c>
      <c r="MT21" s="27">
        <v>0.567829450483333</v>
      </c>
      <c r="MU21" s="27">
        <v>0.49963926535952402</v>
      </c>
      <c r="MV21" s="27">
        <v>0.137953170980952</v>
      </c>
      <c r="MW21" s="27">
        <v>1.7707060732</v>
      </c>
      <c r="MX21" s="27">
        <v>0.65802318455238096</v>
      </c>
      <c r="MY21" s="27">
        <v>0.55706016474761899</v>
      </c>
      <c r="MZ21" s="27">
        <v>0.72833520869761903</v>
      </c>
      <c r="NA21" s="27">
        <v>0.64809028112619005</v>
      </c>
      <c r="NB21" s="27">
        <f t="shared" si="73"/>
        <v>2.6268436142227989</v>
      </c>
      <c r="NC21" s="27">
        <f t="shared" si="74"/>
        <v>0.70277237431006978</v>
      </c>
      <c r="ND21" s="27">
        <v>113.83750000000001</v>
      </c>
      <c r="NE21" s="27">
        <v>41.677500000000002</v>
      </c>
      <c r="NF21" s="27">
        <v>42.325000000000003</v>
      </c>
      <c r="NG21" s="27">
        <v>-84.794875000000005</v>
      </c>
      <c r="NH21" s="27">
        <v>-2.4242499999999998</v>
      </c>
      <c r="NI21" s="27">
        <v>-0.558785714285714</v>
      </c>
      <c r="NJ21" s="28">
        <v>131</v>
      </c>
      <c r="NK21" s="28">
        <v>148.5</v>
      </c>
      <c r="NL21" s="30">
        <f t="shared" si="75"/>
        <v>17.162499999999994</v>
      </c>
      <c r="NM21" s="27">
        <v>0.54723043478260902</v>
      </c>
      <c r="NN21" s="27">
        <v>0.30613913043478302</v>
      </c>
      <c r="NO21" s="27">
        <v>0.16275652173912999</v>
      </c>
      <c r="NP21" s="27">
        <v>0.140913043478261</v>
      </c>
      <c r="NQ21" s="27">
        <v>0.124826086956522</v>
      </c>
      <c r="NR21" s="27">
        <v>0.14230869565217399</v>
      </c>
      <c r="NS21" s="27">
        <v>0.58818713172173898</v>
      </c>
      <c r="NT21" s="27">
        <v>0.53949257369130399</v>
      </c>
      <c r="NU21" s="27">
        <v>0.36849203956087001</v>
      </c>
      <c r="NV21" s="27">
        <v>0.305142482186957</v>
      </c>
      <c r="NW21" s="27">
        <v>0.28135480622173897</v>
      </c>
      <c r="NX21" s="27">
        <v>0.62667772995652204</v>
      </c>
      <c r="NY21" s="27">
        <v>0.58535766587391302</v>
      </c>
      <c r="NZ21" s="27">
        <v>6.0617644965217397E-2</v>
      </c>
      <c r="OA21" s="27">
        <v>2.8911904804956499</v>
      </c>
      <c r="OB21" s="27">
        <v>0.52198601502608699</v>
      </c>
      <c r="OC21" s="27">
        <v>0.478230549873913</v>
      </c>
      <c r="OD21" s="27">
        <v>0.62656054443913001</v>
      </c>
      <c r="OE21" s="27">
        <v>0.59240364387826105</v>
      </c>
      <c r="OF21" s="27">
        <f t="shared" si="76"/>
        <v>1.6814543028685685</v>
      </c>
      <c r="OG21" s="27">
        <f t="shared" si="77"/>
        <v>0.78752201329318727</v>
      </c>
      <c r="OH21" s="27">
        <v>110.926086956522</v>
      </c>
      <c r="OI21" s="27">
        <v>36.149565217391299</v>
      </c>
      <c r="OJ21" s="27">
        <v>33.259130434782598</v>
      </c>
      <c r="OK21" s="27">
        <v>33.1426086956522</v>
      </c>
      <c r="OL21" s="28">
        <v>147</v>
      </c>
      <c r="OM21" s="28">
        <v>162</v>
      </c>
      <c r="ON21" s="30">
        <f t="shared" si="78"/>
        <v>36.073913043478001</v>
      </c>
      <c r="OO21" s="27">
        <v>0.572938888888889</v>
      </c>
      <c r="OP21" s="27">
        <v>0.29404166666666698</v>
      </c>
      <c r="OQ21" s="27">
        <v>0.118416666666667</v>
      </c>
      <c r="OR21" s="27">
        <v>0.11944444444444401</v>
      </c>
      <c r="OS21" s="27">
        <v>0.10960277777777799</v>
      </c>
      <c r="OT21" s="27">
        <v>0.13094722222222199</v>
      </c>
      <c r="OU21" s="27">
        <v>0.65335443374444402</v>
      </c>
      <c r="OV21" s="27">
        <v>0.656345510469444</v>
      </c>
      <c r="OW21" s="27">
        <v>0.42134370567777801</v>
      </c>
      <c r="OX21" s="27">
        <v>0.42561889590277802</v>
      </c>
      <c r="OY21" s="27">
        <v>0.32088630326944501</v>
      </c>
      <c r="OZ21" s="27">
        <v>0.67766059499999998</v>
      </c>
      <c r="PA21" s="27">
        <v>0.62654359389722203</v>
      </c>
      <c r="PB21" s="27">
        <v>4.3264436394444501E-2</v>
      </c>
      <c r="PC21" s="27">
        <v>3.80694041599167</v>
      </c>
      <c r="PD21" s="27">
        <v>0.48918712724722202</v>
      </c>
      <c r="PE21" s="27">
        <v>0.49116333686666702</v>
      </c>
      <c r="PF21" s="27">
        <v>0.61305650147500002</v>
      </c>
      <c r="PG21" s="27">
        <v>0.61458095847500005</v>
      </c>
      <c r="PH21" s="27">
        <f t="shared" si="79"/>
        <v>1.5880268880980615</v>
      </c>
      <c r="PI21" s="27">
        <f t="shared" si="80"/>
        <v>0.94849558358131247</v>
      </c>
      <c r="PJ21" s="27">
        <v>112.458333333333</v>
      </c>
      <c r="PK21" s="27">
        <v>39.436666666666703</v>
      </c>
      <c r="PL21" s="27">
        <v>34.398333333333298</v>
      </c>
      <c r="PM21" s="27">
        <v>33.585833333333298</v>
      </c>
      <c r="PN21" s="27">
        <v>-26.010944444444402</v>
      </c>
      <c r="PO21" s="27">
        <v>-0.84705555555555501</v>
      </c>
      <c r="PP21" s="27">
        <v>-1.0402499999999999</v>
      </c>
      <c r="PQ21" s="27">
        <v>121.841666666667</v>
      </c>
      <c r="PR21" s="30">
        <v>159</v>
      </c>
      <c r="PS21" s="30">
        <v>171</v>
      </c>
      <c r="PT21" s="30">
        <f t="shared" si="81"/>
        <v>46.541666666666998</v>
      </c>
      <c r="PU21" s="30">
        <f t="shared" si="82"/>
        <v>37.158333333333005</v>
      </c>
      <c r="PV21" s="27">
        <v>0.65477906976744205</v>
      </c>
      <c r="PW21" s="27">
        <v>0.30345581395348797</v>
      </c>
      <c r="PX21" s="27">
        <v>8.2076744186046505E-2</v>
      </c>
      <c r="PY21" s="27">
        <v>9.9090697674418596E-2</v>
      </c>
      <c r="PZ21" s="27">
        <v>9.0116279069767394E-2</v>
      </c>
      <c r="QA21" s="27">
        <v>0.12367209302325601</v>
      </c>
      <c r="QB21" s="27">
        <v>0.73590435308837199</v>
      </c>
      <c r="QC21" s="27">
        <v>0.77614428093023202</v>
      </c>
      <c r="QD21" s="27">
        <v>0.50645287082790702</v>
      </c>
      <c r="QE21" s="27">
        <v>0.57326106036744195</v>
      </c>
      <c r="QF21" s="27">
        <v>0.366220268111628</v>
      </c>
      <c r="QG21" s="27">
        <v>0.75729855376744204</v>
      </c>
      <c r="QH21" s="27">
        <v>0.68114288503720899</v>
      </c>
      <c r="QI21" s="27">
        <v>4.8458967737209299E-2</v>
      </c>
      <c r="QJ21" s="27">
        <v>5.6146433219232597</v>
      </c>
      <c r="QK21" s="27">
        <v>0.47199780818604598</v>
      </c>
      <c r="QL21" s="27">
        <v>0.49776585987674399</v>
      </c>
      <c r="QM21" s="27">
        <v>0.613396461053488</v>
      </c>
      <c r="QN21" s="27">
        <v>0.63225448644186</v>
      </c>
      <c r="QO21" s="27">
        <f t="shared" si="83"/>
        <v>1.5869759331043303</v>
      </c>
      <c r="QP21" s="27">
        <f t="shared" si="84"/>
        <v>1.1577410603436418</v>
      </c>
      <c r="QQ21" s="27">
        <v>109.37222222222201</v>
      </c>
      <c r="QR21" s="27">
        <v>32.137222222222199</v>
      </c>
      <c r="QS21" s="27">
        <v>30.713888888888899</v>
      </c>
      <c r="QT21" s="27">
        <v>30.895</v>
      </c>
      <c r="QU21" s="27">
        <f t="shared" si="85"/>
        <v>-1.2422222222221997</v>
      </c>
      <c r="QV21" s="27">
        <v>-29.2046279069767</v>
      </c>
      <c r="QW21" s="27">
        <v>-1.105</v>
      </c>
      <c r="QX21" s="27">
        <v>-1.2447674418604699</v>
      </c>
      <c r="QY21" s="27">
        <v>104.783333333333</v>
      </c>
      <c r="QZ21" s="30">
        <v>164.5</v>
      </c>
      <c r="RA21" s="30">
        <v>180</v>
      </c>
      <c r="RB21" s="30">
        <f t="shared" si="86"/>
        <v>55.127777777777993</v>
      </c>
      <c r="RC21" s="30">
        <f t="shared" si="87"/>
        <v>59.716666666666995</v>
      </c>
      <c r="RD21" s="27">
        <v>0.77752857142857201</v>
      </c>
      <c r="RE21" s="27">
        <v>0.36195428571428601</v>
      </c>
      <c r="RF21" s="27">
        <v>9.0179999999999996E-2</v>
      </c>
      <c r="RG21" s="27">
        <v>0.10558571428571401</v>
      </c>
      <c r="RH21" s="27">
        <v>0.102305714285714</v>
      </c>
      <c r="RI21" s="27">
        <v>0.1346</v>
      </c>
      <c r="RJ21" s="27">
        <v>0.75992323286285701</v>
      </c>
      <c r="RK21" s="27">
        <v>0.79123624777428603</v>
      </c>
      <c r="RL21" s="27">
        <v>0.54741137989428601</v>
      </c>
      <c r="RM21" s="27">
        <v>0.60036898343428602</v>
      </c>
      <c r="RN21" s="27">
        <v>0.36428844013428602</v>
      </c>
      <c r="RO21" s="27">
        <v>0.76676647669428599</v>
      </c>
      <c r="RP21" s="27">
        <v>0.70407685315142898</v>
      </c>
      <c r="RQ21" s="27">
        <v>1.6643038128571399E-2</v>
      </c>
      <c r="RR21" s="27">
        <v>6.3696090214857204</v>
      </c>
      <c r="RS21" s="27">
        <v>0.46037937073142898</v>
      </c>
      <c r="RT21" s="27">
        <v>0.47936396683999999</v>
      </c>
      <c r="RU21" s="27">
        <v>0.60432741601714302</v>
      </c>
      <c r="RV21" s="27">
        <v>0.61822959684857104</v>
      </c>
      <c r="RW21" s="27">
        <f t="shared" si="88"/>
        <v>1.5291155475657314</v>
      </c>
      <c r="RX21" s="27">
        <f t="shared" si="89"/>
        <v>1.1481402544914907</v>
      </c>
      <c r="RY21" s="27">
        <v>104.124</v>
      </c>
      <c r="RZ21" s="27">
        <v>35.275599999999997</v>
      </c>
      <c r="SA21" s="27">
        <v>31.941600000000001</v>
      </c>
      <c r="SB21" s="27">
        <v>32.052799999999998</v>
      </c>
      <c r="SC21" s="27">
        <v>102.7</v>
      </c>
      <c r="SD21" s="27">
        <v>168.5</v>
      </c>
      <c r="SE21" s="27">
        <v>183</v>
      </c>
      <c r="SF21" s="30">
        <f t="shared" si="90"/>
        <v>64.376000000000005</v>
      </c>
      <c r="SG21" s="30">
        <f t="shared" si="91"/>
        <v>65.8</v>
      </c>
      <c r="SH21" s="27">
        <v>0.64687954545454596</v>
      </c>
      <c r="SI21" s="27">
        <v>0.29057500000000003</v>
      </c>
      <c r="SJ21" s="27">
        <v>7.0418181818181796E-2</v>
      </c>
      <c r="SK21" s="27">
        <v>8.8238636363636394E-2</v>
      </c>
      <c r="SL21" s="27">
        <v>8.3734090909090897E-2</v>
      </c>
      <c r="SM21" s="27">
        <v>0.114459090909091</v>
      </c>
      <c r="SN21" s="27">
        <v>0.759039543331818</v>
      </c>
      <c r="SO21" s="27">
        <v>0.80265919083181803</v>
      </c>
      <c r="SP21" s="27">
        <v>0.533103323318182</v>
      </c>
      <c r="SQ21" s="27">
        <v>0.60870168146818204</v>
      </c>
      <c r="SR21" s="27">
        <v>0.37983483175454502</v>
      </c>
      <c r="SS21" s="27">
        <v>0.770275657238636</v>
      </c>
      <c r="ST21" s="27">
        <v>0.69855322219772698</v>
      </c>
      <c r="SU21" s="27">
        <v>2.7585486918181801E-2</v>
      </c>
      <c r="SV21" s="27">
        <v>6.3337328390272702</v>
      </c>
      <c r="SW21" s="27">
        <v>0.47336777573181799</v>
      </c>
      <c r="SX21" s="27">
        <v>0.50045470339999998</v>
      </c>
      <c r="SY21" s="27">
        <v>0.61823294934772699</v>
      </c>
      <c r="SZ21" s="27">
        <v>0.63786812837272699</v>
      </c>
      <c r="TA21" s="27">
        <f t="shared" si="92"/>
        <v>1.6184124952255126</v>
      </c>
      <c r="TB21" s="27">
        <f t="shared" si="93"/>
        <v>1.2262050949136913</v>
      </c>
      <c r="TC21" s="27">
        <v>0.777423255813953</v>
      </c>
      <c r="TD21" s="27">
        <v>0.340393023255814</v>
      </c>
      <c r="TE21" s="27">
        <v>6.9439534883720899E-2</v>
      </c>
      <c r="TF21" s="27">
        <v>9.3316279069767402E-2</v>
      </c>
      <c r="TG21" s="27">
        <v>0.101248837209302</v>
      </c>
      <c r="TH21" s="27">
        <v>0.12819534883720901</v>
      </c>
      <c r="TI21" s="27">
        <v>0.78528594230232496</v>
      </c>
      <c r="TJ21" s="27">
        <v>0.83537690998604597</v>
      </c>
      <c r="TK21" s="27">
        <v>0.56883698567907004</v>
      </c>
      <c r="TL21" s="27">
        <v>0.65983817085348795</v>
      </c>
      <c r="TM21" s="27">
        <v>0.39123333844651198</v>
      </c>
      <c r="TN21" s="27">
        <v>0.76917782962092995</v>
      </c>
      <c r="TO21" s="27">
        <v>0.71637277339767402</v>
      </c>
      <c r="TP21" s="27">
        <v>-3.9385016823255799E-2</v>
      </c>
      <c r="TQ21" s="27">
        <v>7.3408838756511603</v>
      </c>
      <c r="TR21" s="27">
        <v>0.468465327881395</v>
      </c>
      <c r="TS21" s="27">
        <v>0.49824736217209298</v>
      </c>
      <c r="TT21" s="27">
        <v>0.61776979445348801</v>
      </c>
      <c r="TU21" s="27">
        <v>0.63918128499302396</v>
      </c>
      <c r="TV21" s="27">
        <f t="shared" si="94"/>
        <v>1.6129345120590484</v>
      </c>
      <c r="TW21" s="27">
        <f t="shared" si="95"/>
        <v>1.283898913021198</v>
      </c>
      <c r="TX21" s="27">
        <v>108.002325581395</v>
      </c>
      <c r="TY21" s="27">
        <v>32.874651162790698</v>
      </c>
      <c r="TZ21" s="27">
        <v>28.538139534883701</v>
      </c>
      <c r="UA21" s="27">
        <v>28.173720930232601</v>
      </c>
      <c r="UB21" s="27">
        <v>-120.939837209302</v>
      </c>
      <c r="UC21" s="27">
        <v>-2.9408139534883699</v>
      </c>
      <c r="UD21" s="27">
        <v>-2.2029767441860502</v>
      </c>
      <c r="UE21" s="27">
        <v>137.30714285714299</v>
      </c>
      <c r="UF21" s="27">
        <v>185</v>
      </c>
      <c r="UG21" s="30">
        <f t="shared" si="96"/>
        <v>76.997674418605001</v>
      </c>
      <c r="UH21" s="30">
        <f t="shared" si="97"/>
        <v>47.692857142857008</v>
      </c>
      <c r="UI21" s="27">
        <v>0.73682499999999995</v>
      </c>
      <c r="UJ21" s="27">
        <v>0.308243181818182</v>
      </c>
      <c r="UK21" s="27">
        <v>5.4765909090909101E-2</v>
      </c>
      <c r="UL21" s="27">
        <v>8.1006818181818194E-2</v>
      </c>
      <c r="UM21" s="27">
        <v>7.86477272727273E-2</v>
      </c>
      <c r="UN21" s="27">
        <v>0.11351136363636399</v>
      </c>
      <c r="UO21" s="27">
        <v>0.80170601967499999</v>
      </c>
      <c r="UP21" s="27">
        <v>0.86069017225227296</v>
      </c>
      <c r="UQ21" s="27">
        <v>0.58370893817954606</v>
      </c>
      <c r="UR21" s="27">
        <v>0.69691151199090895</v>
      </c>
      <c r="US21" s="27">
        <v>0.41004886754999997</v>
      </c>
      <c r="UT21" s="27">
        <v>0.80619602329318196</v>
      </c>
      <c r="UU21" s="27">
        <v>0.73160291370681796</v>
      </c>
      <c r="UV21" s="27">
        <v>1.70748307795455E-2</v>
      </c>
      <c r="UW21" s="27">
        <v>8.1202885209613598</v>
      </c>
      <c r="UX21" s="27">
        <v>0.47645427732500001</v>
      </c>
      <c r="UY21" s="27">
        <v>0.51134725219772703</v>
      </c>
      <c r="UZ21" s="27">
        <v>0.62850072145681801</v>
      </c>
      <c r="VA21" s="27">
        <v>0.65325373870454595</v>
      </c>
      <c r="VB21" s="27">
        <f t="shared" si="98"/>
        <v>1.6908096476284389</v>
      </c>
      <c r="VC21" s="27">
        <f t="shared" si="99"/>
        <v>1.3904016161973631</v>
      </c>
      <c r="VD21" s="27">
        <v>106.375</v>
      </c>
      <c r="VE21" s="27">
        <v>35.1681818181818</v>
      </c>
      <c r="VF21" s="27">
        <v>26.234772727272698</v>
      </c>
      <c r="VG21" s="27">
        <v>25.3979545454545</v>
      </c>
      <c r="VH21" s="27">
        <v>152.20588636363601</v>
      </c>
      <c r="VI21" s="27">
        <v>-2.7809090909090899</v>
      </c>
      <c r="VJ21" s="27">
        <v>-1.8681818181818199</v>
      </c>
      <c r="VK21" s="27">
        <v>132.52500000000001</v>
      </c>
      <c r="VL21" s="27">
        <v>190</v>
      </c>
      <c r="VM21" s="30">
        <f t="shared" si="100"/>
        <v>83.625</v>
      </c>
      <c r="VN21" s="30">
        <f t="shared" si="101"/>
        <v>57.474999999999994</v>
      </c>
      <c r="VO21" s="27">
        <v>0.73236190476190499</v>
      </c>
      <c r="VP21" s="27">
        <v>0.30990476190476202</v>
      </c>
      <c r="VQ21" s="27">
        <v>5.6388095238095202E-2</v>
      </c>
      <c r="VR21" s="27">
        <v>8.3854761904761904E-2</v>
      </c>
      <c r="VS21" s="27">
        <v>8.89619047619047E-2</v>
      </c>
      <c r="VT21" s="27">
        <v>0.112171428571429</v>
      </c>
      <c r="VU21" s="27">
        <v>0.78506619235714303</v>
      </c>
      <c r="VV21" s="27">
        <v>0.84599650587619102</v>
      </c>
      <c r="VW21" s="27">
        <v>0.56351279422619005</v>
      </c>
      <c r="VX21" s="27">
        <v>0.67816961343095195</v>
      </c>
      <c r="VY21" s="27">
        <v>0.40282323180952401</v>
      </c>
      <c r="VZ21" s="27">
        <v>0.77201101566666697</v>
      </c>
      <c r="WA21" s="27">
        <v>0.72284581801904702</v>
      </c>
      <c r="WB21" s="27">
        <v>-2.4727035873809498E-2</v>
      </c>
      <c r="WC21" s="27">
        <v>7.67784737754286</v>
      </c>
      <c r="WD21" s="27">
        <v>0.477422822214286</v>
      </c>
      <c r="WE21" s="27">
        <v>0.51452558354523803</v>
      </c>
      <c r="WF21" s="27">
        <v>0.62739180585476195</v>
      </c>
      <c r="WG21" s="27">
        <v>0.65394148840714295</v>
      </c>
      <c r="WH21" s="27">
        <f t="shared" si="102"/>
        <v>1.6663880462447282</v>
      </c>
      <c r="WI21" s="27">
        <f t="shared" si="103"/>
        <v>1.3631837738168406</v>
      </c>
      <c r="WJ21" s="27">
        <v>107.06904761904801</v>
      </c>
      <c r="WK21" s="27">
        <v>35.373809523809499</v>
      </c>
      <c r="WL21" s="27">
        <v>29.494523809523798</v>
      </c>
      <c r="WM21" s="27">
        <v>30.5721428571429</v>
      </c>
      <c r="WN21" s="27">
        <v>-140.959928571429</v>
      </c>
      <c r="WO21" s="27">
        <v>-2.79809523809524</v>
      </c>
      <c r="WP21" s="27">
        <v>-1.9995238095238099</v>
      </c>
      <c r="WQ21" s="27">
        <v>156.750243902439</v>
      </c>
      <c r="WR21" s="27">
        <v>196.5</v>
      </c>
      <c r="WS21" s="30">
        <f t="shared" si="104"/>
        <v>89.430952380951993</v>
      </c>
      <c r="WT21" s="30">
        <f t="shared" si="105"/>
        <v>39.749756097561004</v>
      </c>
      <c r="WU21" s="28">
        <v>5.05</v>
      </c>
      <c r="WV21" s="24">
        <v>1.0900000000000001</v>
      </c>
      <c r="WW21" s="28">
        <v>80.7</v>
      </c>
      <c r="WX21" s="28">
        <v>28</v>
      </c>
      <c r="WY21" s="28">
        <v>6.8</v>
      </c>
      <c r="WZ21" s="28">
        <v>9.5</v>
      </c>
    </row>
    <row r="22" spans="1:624" x14ac:dyDescent="0.25">
      <c r="A22" s="27">
        <v>33</v>
      </c>
      <c r="B22" s="27">
        <v>5</v>
      </c>
      <c r="C22" s="27">
        <v>105</v>
      </c>
      <c r="D22" s="27">
        <v>1</v>
      </c>
      <c r="E22" s="27" t="s">
        <v>45</v>
      </c>
      <c r="F22" s="27">
        <v>6</v>
      </c>
      <c r="G22" s="27">
        <f t="shared" si="0"/>
        <v>85.176000000000002</v>
      </c>
      <c r="H22" s="28">
        <f t="shared" si="1"/>
        <v>28.391999999999999</v>
      </c>
      <c r="I22" s="29">
        <v>76.05</v>
      </c>
      <c r="J22" s="27">
        <f t="shared" si="2"/>
        <v>28.391999999999999</v>
      </c>
      <c r="K22" s="27">
        <f t="shared" si="3"/>
        <v>28.391999999999999</v>
      </c>
      <c r="L22" s="27">
        <f t="shared" si="4"/>
        <v>28.391999999999999</v>
      </c>
      <c r="M22" s="30">
        <v>408720.46584800002</v>
      </c>
      <c r="N22" s="30">
        <v>3660557.1589500001</v>
      </c>
      <c r="O22" s="31">
        <v>33.079785000000001</v>
      </c>
      <c r="P22" s="31">
        <v>-111.977993</v>
      </c>
      <c r="Q22" s="27">
        <v>49.839999999999996</v>
      </c>
      <c r="R22" s="27">
        <v>22.72</v>
      </c>
      <c r="S22" s="27">
        <v>27.439999999999998</v>
      </c>
      <c r="T22" s="27">
        <v>53.839999999999996</v>
      </c>
      <c r="U22" s="27">
        <v>20.72</v>
      </c>
      <c r="V22" s="27">
        <v>25.439999999999998</v>
      </c>
      <c r="W22" s="27">
        <v>45.991735537190102</v>
      </c>
      <c r="X22" s="27">
        <f t="shared" si="5"/>
        <v>-45.991735537190102</v>
      </c>
      <c r="Y22" s="29">
        <v>-9999</v>
      </c>
      <c r="Z22" s="29">
        <v>-9999</v>
      </c>
      <c r="AA22" s="29">
        <v>-9999</v>
      </c>
      <c r="AB22" s="27">
        <v>8.4</v>
      </c>
      <c r="AC22" s="27">
        <v>7.2</v>
      </c>
      <c r="AD22" s="27">
        <v>0.64</v>
      </c>
      <c r="AE22" s="27" t="s">
        <v>104</v>
      </c>
      <c r="AF22" s="27">
        <v>2</v>
      </c>
      <c r="AG22" s="27">
        <v>1.2</v>
      </c>
      <c r="AH22" s="27">
        <v>0.5</v>
      </c>
      <c r="AI22" s="27">
        <v>1</v>
      </c>
      <c r="AJ22" s="27">
        <v>423</v>
      </c>
      <c r="AK22" s="27">
        <v>22</v>
      </c>
      <c r="AL22" s="27">
        <v>2.39</v>
      </c>
      <c r="AM22" s="27">
        <v>5.2</v>
      </c>
      <c r="AN22" s="27">
        <v>11.4</v>
      </c>
      <c r="AO22" s="27">
        <v>4.0999999999999996</v>
      </c>
      <c r="AP22" s="27">
        <v>2861</v>
      </c>
      <c r="AQ22" s="27">
        <v>330</v>
      </c>
      <c r="AR22" s="27">
        <v>216</v>
      </c>
      <c r="AS22" s="27">
        <v>19.100000000000001</v>
      </c>
      <c r="AT22" s="27">
        <v>0</v>
      </c>
      <c r="AU22" s="27">
        <v>6</v>
      </c>
      <c r="AV22" s="27">
        <v>75</v>
      </c>
      <c r="AW22" s="27">
        <v>14</v>
      </c>
      <c r="AX22" s="27">
        <v>5</v>
      </c>
      <c r="AY22" s="27">
        <v>1.2</v>
      </c>
      <c r="AZ22" s="27">
        <v>124</v>
      </c>
      <c r="BA22" s="27">
        <v>125.98596421864188</v>
      </c>
      <c r="BB22" s="27">
        <v>81</v>
      </c>
      <c r="BC22" s="27">
        <v>9.15</v>
      </c>
      <c r="BD22" s="27">
        <v>9.02</v>
      </c>
      <c r="BE22" s="27">
        <v>3.585</v>
      </c>
      <c r="BF22" s="32">
        <v>18.878747069679285</v>
      </c>
      <c r="BG22" s="32">
        <v>11.077769442360589</v>
      </c>
      <c r="BH22" s="32">
        <v>8.9837114020185869</v>
      </c>
      <c r="BI22" s="32">
        <v>3.3243351329734057</v>
      </c>
      <c r="BJ22" s="32">
        <v>2.3104295093469656</v>
      </c>
      <c r="BK22" s="32">
        <v>3.5691397584421982</v>
      </c>
      <c r="BL22" s="24">
        <f t="shared" si="6"/>
        <v>119.8260660481595</v>
      </c>
      <c r="BM22" s="24">
        <f t="shared" si="7"/>
        <v>155.76091165623384</v>
      </c>
      <c r="BN22" s="24">
        <f t="shared" si="8"/>
        <v>169.05825218812745</v>
      </c>
      <c r="BO22" s="28">
        <f t="shared" si="9"/>
        <v>192.57652925928411</v>
      </c>
      <c r="BP22" s="24">
        <f t="shared" si="10"/>
        <v>13.297340531893623</v>
      </c>
      <c r="BQ22" s="24">
        <f t="shared" si="11"/>
        <v>9.2417180373878622</v>
      </c>
      <c r="BR22" s="24">
        <f t="shared" si="12"/>
        <v>14.276559033768793</v>
      </c>
      <c r="BS22" s="24">
        <f t="shared" si="13"/>
        <v>36.815617603050278</v>
      </c>
      <c r="BT22" s="32">
        <v>2.2689789594682392</v>
      </c>
      <c r="BU22" s="32">
        <v>2.2768124625524266</v>
      </c>
      <c r="BV22" s="32">
        <v>1.8732204405814477</v>
      </c>
      <c r="BW22" s="32">
        <v>1.6734102602527601</v>
      </c>
      <c r="BX22" s="32">
        <v>1.771408667960392</v>
      </c>
      <c r="BY22" s="32">
        <v>1.5249999999999999</v>
      </c>
      <c r="BZ22" s="24">
        <f t="shared" si="14"/>
        <v>18.183165688082664</v>
      </c>
      <c r="CA22" s="24">
        <f t="shared" si="15"/>
        <v>25.676047450408454</v>
      </c>
      <c r="CB22" s="24">
        <f t="shared" si="16"/>
        <v>32.369688491419495</v>
      </c>
      <c r="CC22" s="24">
        <f t="shared" si="17"/>
        <v>6.6936410410110403</v>
      </c>
      <c r="CD22" s="24">
        <f t="shared" si="18"/>
        <v>7.0856346718415679</v>
      </c>
      <c r="CE22" s="24">
        <f t="shared" si="19"/>
        <v>6.1</v>
      </c>
      <c r="CF22" s="24">
        <f t="shared" si="20"/>
        <v>19.879275712852611</v>
      </c>
      <c r="CG22" s="27">
        <v>13.75513064370808</v>
      </c>
      <c r="CH22" s="27">
        <v>3.6749327756199586</v>
      </c>
      <c r="CI22" s="27">
        <v>3.1318901583483667</v>
      </c>
      <c r="CJ22" s="27">
        <v>128.43471289708387</v>
      </c>
      <c r="CK22" s="27">
        <v>131</v>
      </c>
      <c r="CL22" s="27">
        <f t="shared" si="21"/>
        <v>18.34781612815484</v>
      </c>
      <c r="CM22" s="27">
        <v>25.364647713226205</v>
      </c>
      <c r="CN22" s="27">
        <f t="shared" si="22"/>
        <v>6.3411619283065512</v>
      </c>
      <c r="CO22" s="27">
        <v>6.6448315220088334</v>
      </c>
      <c r="CP22" s="27">
        <v>3.1514181381621724</v>
      </c>
      <c r="CQ22" s="28">
        <f t="shared" ref="CQ22:CQ23" si="110">(4*CG22)+(4*CH22)</f>
        <v>69.720253677312158</v>
      </c>
      <c r="CR22" s="28">
        <f t="shared" ref="CR22:CR23" si="111">CQ22+(4*CI22)</f>
        <v>82.247814310705621</v>
      </c>
      <c r="CS22" s="28">
        <f t="shared" si="25"/>
        <v>155.63907882332498</v>
      </c>
      <c r="CT22" s="28">
        <f t="shared" si="26"/>
        <v>207.58305262458654</v>
      </c>
      <c r="CU22" s="27">
        <f t="shared" si="27"/>
        <v>73.391264512619358</v>
      </c>
      <c r="CV22" s="27">
        <f t="shared" si="28"/>
        <v>25.364647713226205</v>
      </c>
      <c r="CW22" s="27">
        <f t="shared" ref="CW22:CW23" si="112">(CO22*4)</f>
        <v>26.579326088035334</v>
      </c>
      <c r="CX22" s="27">
        <f t="shared" ref="CX22:CX23" si="113">SUM(CU22:CW22)</f>
        <v>125.33523831388089</v>
      </c>
      <c r="CY22" s="27">
        <v>4.6284916033440853</v>
      </c>
      <c r="CZ22" s="30">
        <v>51.106261453590953</v>
      </c>
      <c r="DA22" s="27">
        <v>3.8208877831674442</v>
      </c>
      <c r="DB22" s="27">
        <v>98.299562589639763</v>
      </c>
      <c r="DC22" s="27">
        <v>3.5442813743974795</v>
      </c>
      <c r="DD22" s="22">
        <v>28.263743299204414</v>
      </c>
      <c r="DE22" s="24">
        <v>9.9</v>
      </c>
      <c r="DF22" s="24">
        <v>9.9</v>
      </c>
      <c r="DG22" s="24">
        <v>9.9</v>
      </c>
      <c r="DH22" s="24">
        <v>13</v>
      </c>
      <c r="DI22" s="24">
        <v>30</v>
      </c>
      <c r="DJ22" s="24">
        <v>24.666666666666668</v>
      </c>
      <c r="DK22" s="24">
        <v>39</v>
      </c>
      <c r="DL22" s="24">
        <v>39</v>
      </c>
      <c r="DM22" s="24">
        <v>48.333333333333336</v>
      </c>
      <c r="DN22" s="24">
        <v>47</v>
      </c>
      <c r="DO22" s="24">
        <v>59</v>
      </c>
      <c r="DP22" s="24">
        <v>58.666666666666664</v>
      </c>
      <c r="DQ22" s="24">
        <v>69</v>
      </c>
      <c r="DR22" s="28">
        <f t="shared" si="109"/>
        <v>50</v>
      </c>
      <c r="DS22" s="28">
        <f t="shared" si="31"/>
        <v>48.222222222222221</v>
      </c>
      <c r="DT22" s="24">
        <v>75</v>
      </c>
      <c r="DU22" s="24">
        <v>80.333333333333329</v>
      </c>
      <c r="DV22" s="24">
        <v>80.333333333333329</v>
      </c>
      <c r="DW22" s="24">
        <v>90</v>
      </c>
      <c r="DX22" s="24">
        <v>70.333333333333329</v>
      </c>
      <c r="DY22" s="24">
        <v>82</v>
      </c>
      <c r="DZ22" s="28">
        <v>78</v>
      </c>
      <c r="EA22" s="28">
        <v>81</v>
      </c>
      <c r="EB22" s="24">
        <v>178</v>
      </c>
      <c r="EC22" s="24">
        <v>189</v>
      </c>
      <c r="ED22" s="24">
        <v>199</v>
      </c>
      <c r="EE22" s="24">
        <v>199</v>
      </c>
      <c r="EF22" s="24">
        <v>201</v>
      </c>
      <c r="EG22" s="24">
        <v>203</v>
      </c>
      <c r="EH22" s="23">
        <v>41.8</v>
      </c>
      <c r="EI22" s="23">
        <v>42</v>
      </c>
      <c r="EJ22" s="23">
        <v>43.2</v>
      </c>
      <c r="EK22" s="23">
        <v>44.7</v>
      </c>
      <c r="EL22" s="23">
        <v>38.6</v>
      </c>
      <c r="EM22" s="23">
        <v>42.6</v>
      </c>
      <c r="EN22" s="23">
        <v>42.8</v>
      </c>
      <c r="EO22" s="23">
        <v>41.1</v>
      </c>
      <c r="EP22" s="23">
        <v>38.200000000000003</v>
      </c>
      <c r="EQ22" s="27">
        <v>5.66</v>
      </c>
      <c r="ER22" s="27">
        <v>4.4800000000000004</v>
      </c>
      <c r="ES22" s="27">
        <v>4.71</v>
      </c>
      <c r="ET22" s="27">
        <v>4.4800000000000004</v>
      </c>
      <c r="EU22" s="27">
        <v>4.03</v>
      </c>
      <c r="EV22" s="27">
        <v>4.1900000000000004</v>
      </c>
      <c r="EW22" s="23">
        <v>4.2300000000000004</v>
      </c>
      <c r="EX22" s="23">
        <v>4.18</v>
      </c>
      <c r="EY22" s="27">
        <v>4.08</v>
      </c>
      <c r="EZ22" s="23">
        <v>19027.191235059759</v>
      </c>
      <c r="FA22" s="23">
        <v>23212.549800796813</v>
      </c>
      <c r="FB22" s="23">
        <v>19296.871945259041</v>
      </c>
      <c r="FC22" s="27">
        <v>14849.313819999999</v>
      </c>
      <c r="FD22" s="27">
        <v>12666.337611056268</v>
      </c>
      <c r="FE22" s="23">
        <v>13021.10599078341</v>
      </c>
      <c r="FF22" s="27">
        <v>10124.552845528455</v>
      </c>
      <c r="FG22" s="27">
        <v>6931.4494074749309</v>
      </c>
      <c r="FH22" s="27">
        <v>5902.5415444770288</v>
      </c>
      <c r="FI22" s="27">
        <v>272.77</v>
      </c>
      <c r="FJ22" s="27">
        <v>6</v>
      </c>
      <c r="FK22" s="27">
        <v>245.42000000000002</v>
      </c>
      <c r="FL22" s="27">
        <v>266.39999999999998</v>
      </c>
      <c r="FM22" s="27">
        <v>218</v>
      </c>
      <c r="FN22" s="27">
        <v>164.76</v>
      </c>
      <c r="FO22" s="27">
        <v>293.66000000000003</v>
      </c>
      <c r="FP22" s="24">
        <v>166.66</v>
      </c>
      <c r="FQ22" s="27">
        <v>120.48</v>
      </c>
      <c r="FR22" s="24">
        <v>175.04000000000002</v>
      </c>
      <c r="FS22" s="27">
        <v>124.33</v>
      </c>
      <c r="FT22" s="24">
        <f t="shared" si="32"/>
        <v>1181.1764705882354</v>
      </c>
      <c r="FU22" s="24">
        <f t="shared" si="33"/>
        <v>1054.6218487394958</v>
      </c>
      <c r="FV22" s="24">
        <f t="shared" si="34"/>
        <v>2674.2156862745096</v>
      </c>
      <c r="FW22" s="24">
        <f t="shared" ref="FW22:FW41" si="114">(FL22*10000/(1000*1*1.02))</f>
        <v>2611.7647058823532</v>
      </c>
      <c r="FX22" s="24">
        <f t="shared" si="36"/>
        <v>1615.2941176470588</v>
      </c>
      <c r="FY22" s="24">
        <f t="shared" si="37"/>
        <v>2879.0196078431377</v>
      </c>
      <c r="FZ22" s="24">
        <f t="shared" si="38"/>
        <v>9780.2941176470595</v>
      </c>
      <c r="GA22" s="24">
        <f t="shared" si="39"/>
        <v>1633.9215686274511</v>
      </c>
      <c r="GB22" s="24">
        <v>47</v>
      </c>
      <c r="GC22" s="24">
        <v>81.09</v>
      </c>
      <c r="GD22" s="24">
        <f t="shared" ref="GD22:GD41" si="115">FP22-GB22-GC22</f>
        <v>38.569999999999993</v>
      </c>
      <c r="GE22" s="27">
        <v>3.3</v>
      </c>
      <c r="GF22" s="27">
        <f t="shared" ref="GF22:GF41" si="116">FV22*(GE22/100)</f>
        <v>88.249117647058824</v>
      </c>
      <c r="GG22" s="27">
        <v>1.1100000000000001</v>
      </c>
      <c r="GH22" s="27">
        <f t="shared" ref="GH22:GH41" si="117">FW22*(GG22/100)</f>
        <v>28.990588235294123</v>
      </c>
      <c r="GI22" s="27">
        <v>1.85</v>
      </c>
      <c r="GJ22" s="27">
        <f t="shared" ref="GJ22:GJ41" si="118">FX22*(GI22/100)</f>
        <v>29.882941176470592</v>
      </c>
      <c r="GK22" s="27">
        <v>4.1100000000000003</v>
      </c>
      <c r="GL22" s="27">
        <v>3.726</v>
      </c>
      <c r="GM22" s="27">
        <f t="shared" si="44"/>
        <v>1.1030595813204509</v>
      </c>
      <c r="GN22" s="27">
        <v>3.95</v>
      </c>
      <c r="GO22" s="27">
        <f t="shared" si="45"/>
        <v>67.15417647058824</v>
      </c>
      <c r="GP22" s="24">
        <f t="shared" si="46"/>
        <v>214.27682352941179</v>
      </c>
      <c r="GQ22" s="24">
        <f t="shared" si="47"/>
        <v>191.3185924369748</v>
      </c>
      <c r="GR22" s="24">
        <f t="shared" si="107"/>
        <v>99.061735147708021</v>
      </c>
      <c r="GS22" s="27">
        <v>18.600000000000001</v>
      </c>
      <c r="GT22" s="24">
        <v>5.19</v>
      </c>
      <c r="GU22" s="24">
        <f t="shared" si="48"/>
        <v>4.6800000000000006</v>
      </c>
      <c r="GV22" s="27">
        <f t="shared" si="49"/>
        <v>3621.0495855767113</v>
      </c>
      <c r="GW22" s="27">
        <v>1.6199999999999999</v>
      </c>
      <c r="GX22" s="27">
        <f t="shared" si="50"/>
        <v>0.34615384615384609</v>
      </c>
      <c r="GY22" s="27">
        <f t="shared" si="51"/>
        <v>1253.4402411611691</v>
      </c>
      <c r="GZ22" s="29">
        <v>-9999</v>
      </c>
      <c r="HA22" s="27">
        <v>3403.489361702128</v>
      </c>
      <c r="HB22" s="27">
        <v>3674.7375000000002</v>
      </c>
      <c r="HC22" s="27">
        <f t="shared" si="52"/>
        <v>1272.0245192307691</v>
      </c>
      <c r="HD22" s="27">
        <f t="shared" si="53"/>
        <v>1316.5453774038458</v>
      </c>
      <c r="HE22" s="27">
        <f t="shared" si="54"/>
        <v>1259.2910638297874</v>
      </c>
      <c r="HF22" s="30">
        <v>2.5700000000000003</v>
      </c>
      <c r="HG22" s="30">
        <f t="shared" si="55"/>
        <v>2.5100000000000002</v>
      </c>
      <c r="HH22" s="30">
        <v>2071</v>
      </c>
      <c r="HI22" s="30">
        <f t="shared" si="56"/>
        <v>0.48362235067437381</v>
      </c>
      <c r="HJ22" s="27">
        <f t="shared" si="57"/>
        <v>1988.4823578914845</v>
      </c>
      <c r="HK22" s="27">
        <f t="shared" si="58"/>
        <v>1602.3918144720872</v>
      </c>
      <c r="HL22" s="27">
        <v>4.2300000000000004</v>
      </c>
      <c r="HM22" s="30">
        <f t="shared" ref="HM22:HM41" si="119">HJ22*(HL22/100)</f>
        <v>84.112803738809802</v>
      </c>
      <c r="HN22" s="30">
        <f t="shared" si="60"/>
        <v>94.206340187466992</v>
      </c>
      <c r="HO22" s="30">
        <f t="shared" si="61"/>
        <v>0.43964782861612728</v>
      </c>
      <c r="HP22" s="27">
        <v>3.31</v>
      </c>
      <c r="HQ22" s="27">
        <v>0.56070384615384605</v>
      </c>
      <c r="HR22" s="27">
        <v>0.48191923076923099</v>
      </c>
      <c r="HS22" s="27">
        <v>0.45967307692307702</v>
      </c>
      <c r="HT22" s="27">
        <v>0.38879999999999998</v>
      </c>
      <c r="HU22" s="27">
        <v>0.27236923076923097</v>
      </c>
      <c r="HV22" s="27">
        <v>0.30182692307692299</v>
      </c>
      <c r="HW22" s="27">
        <v>0.180836185230769</v>
      </c>
      <c r="HX22" s="27">
        <v>9.8766658500000007E-2</v>
      </c>
      <c r="HY22" s="27">
        <v>0.10694830650000001</v>
      </c>
      <c r="HZ22" s="27">
        <v>2.3593476461538501E-2</v>
      </c>
      <c r="IA22" s="27">
        <v>7.5352388923076899E-2</v>
      </c>
      <c r="IB22" s="27">
        <v>0.34594366303846202</v>
      </c>
      <c r="IC22" s="27">
        <v>0.29992899438461501</v>
      </c>
      <c r="ID22" s="27">
        <v>0.17616598876923101</v>
      </c>
      <c r="IE22" s="27">
        <v>0.44208917669230802</v>
      </c>
      <c r="IF22" s="27">
        <v>0.76088899284615397</v>
      </c>
      <c r="IG22" s="27">
        <v>0.413592412115385</v>
      </c>
      <c r="IH22" s="27">
        <v>0.77691255576923102</v>
      </c>
      <c r="II22" s="27">
        <v>0.45380850426923097</v>
      </c>
      <c r="IJ22" s="27">
        <f t="shared" ref="IJ22:IJ41" si="120">(HQ22-HR22)/(HR22-HS22)</f>
        <v>3.5414937759335756</v>
      </c>
      <c r="IK22" s="27">
        <f t="shared" si="63"/>
        <v>0.16348095355908598</v>
      </c>
      <c r="IL22" s="27">
        <v>104.58461538461501</v>
      </c>
      <c r="IM22" s="27">
        <v>27.580769230769199</v>
      </c>
      <c r="IN22" s="27">
        <v>34.169230769230801</v>
      </c>
      <c r="IO22" s="27">
        <v>34.397692307692303</v>
      </c>
      <c r="IP22" s="27">
        <v>105.961538461538</v>
      </c>
      <c r="IQ22" s="27">
        <v>-1.23</v>
      </c>
      <c r="IR22" s="27">
        <v>-1.5098846153846199</v>
      </c>
      <c r="IS22" s="30">
        <v>104</v>
      </c>
      <c r="IT22" s="30">
        <v>118.5</v>
      </c>
      <c r="IU22" s="30">
        <f t="shared" si="64"/>
        <v>-0.58461538461500595</v>
      </c>
      <c r="IV22" s="27">
        <v>0.59009999999999996</v>
      </c>
      <c r="IW22" s="27">
        <v>0.48658571428571401</v>
      </c>
      <c r="IX22" s="27">
        <v>0.46398</v>
      </c>
      <c r="IY22" s="27">
        <v>0.393908571428571</v>
      </c>
      <c r="IZ22" s="27">
        <v>0.27578857142857099</v>
      </c>
      <c r="JA22" s="27">
        <v>0.30781999999999998</v>
      </c>
      <c r="JB22" s="27">
        <v>0.199222917102857</v>
      </c>
      <c r="JC22" s="27">
        <v>0.1194735432</v>
      </c>
      <c r="JD22" s="27">
        <v>0.105243843997143</v>
      </c>
      <c r="JE22" s="27">
        <v>2.3738276831428599E-2</v>
      </c>
      <c r="JF22" s="27">
        <v>9.6013080425714298E-2</v>
      </c>
      <c r="JG22" s="27">
        <v>0.36283855931714298</v>
      </c>
      <c r="JH22" s="27">
        <v>0.31418118119142902</v>
      </c>
      <c r="JI22" s="27">
        <v>0.17638883277428599</v>
      </c>
      <c r="JJ22" s="27">
        <v>0.49837128375714301</v>
      </c>
      <c r="JK22" s="27">
        <v>0.80564698696285697</v>
      </c>
      <c r="JL22" s="27">
        <v>0.48016000988857099</v>
      </c>
      <c r="JM22" s="27">
        <v>0.82209910584857104</v>
      </c>
      <c r="JN22" s="27">
        <v>0.52518933931142897</v>
      </c>
      <c r="JO22" s="27">
        <f t="shared" si="65"/>
        <v>4.5791203235592173</v>
      </c>
      <c r="JP22" s="27">
        <f t="shared" si="66"/>
        <v>0.21273597369425512</v>
      </c>
      <c r="JQ22" s="27">
        <v>31.690588235294101</v>
      </c>
      <c r="JR22" s="27">
        <v>41.195882352941197</v>
      </c>
      <c r="JS22" s="27">
        <v>42.383529411764698</v>
      </c>
      <c r="JT22" s="27">
        <v>-169.314882352941</v>
      </c>
      <c r="JU22" s="27">
        <v>-1.1496470588235299</v>
      </c>
      <c r="JV22" s="27">
        <v>-2.9399411764705898</v>
      </c>
      <c r="JW22" s="30">
        <v>105.5</v>
      </c>
      <c r="JX22" s="30">
        <v>119</v>
      </c>
      <c r="JY22" s="27">
        <v>0.460310869565217</v>
      </c>
      <c r="JZ22" s="27">
        <v>0.393852173913044</v>
      </c>
      <c r="KA22" s="27">
        <v>0.33701739130434799</v>
      </c>
      <c r="KB22" s="27">
        <v>0.27515652173913102</v>
      </c>
      <c r="KC22" s="27">
        <v>0.204573913043478</v>
      </c>
      <c r="KD22" s="27">
        <v>0.21452173913043501</v>
      </c>
      <c r="KE22" s="27">
        <v>0.251611019756522</v>
      </c>
      <c r="KF22" s="27">
        <v>0.15453667886521699</v>
      </c>
      <c r="KG22" s="27">
        <v>0.17753317862826101</v>
      </c>
      <c r="KH22" s="27">
        <v>7.7897174236956496E-2</v>
      </c>
      <c r="KI22" s="27">
        <v>7.7624257191304294E-2</v>
      </c>
      <c r="KJ22" s="27">
        <v>0.38438930668260901</v>
      </c>
      <c r="KK22" s="27">
        <v>0.36393075734782598</v>
      </c>
      <c r="KL22" s="27">
        <v>0.14700878139347801</v>
      </c>
      <c r="KM22" s="27">
        <v>0.67464189799347796</v>
      </c>
      <c r="KN22" s="27">
        <v>0.50911981988478305</v>
      </c>
      <c r="KO22" s="27">
        <v>0.30626187604999999</v>
      </c>
      <c r="KP22" s="27">
        <v>0.54360334395869603</v>
      </c>
      <c r="KQ22" s="27">
        <v>0.355517902273913</v>
      </c>
      <c r="KR22" s="27">
        <f t="shared" si="67"/>
        <v>1.1693313953488136</v>
      </c>
      <c r="KS22" s="27">
        <f t="shared" si="68"/>
        <v>0.1687402026803233</v>
      </c>
      <c r="KT22" s="27">
        <v>102.165217391304</v>
      </c>
      <c r="KU22" s="27">
        <v>39.476521739130398</v>
      </c>
      <c r="KV22" s="27">
        <v>54.323478260869599</v>
      </c>
      <c r="KW22" s="27">
        <v>54.651739130434798</v>
      </c>
      <c r="KX22" s="27">
        <v>113.65521739130401</v>
      </c>
      <c r="KY22" s="27">
        <v>-1.3230565217391299</v>
      </c>
      <c r="KZ22" s="27">
        <v>-2.6444999999999999</v>
      </c>
      <c r="LA22" s="30">
        <v>109.5</v>
      </c>
      <c r="LB22" s="30">
        <v>122</v>
      </c>
      <c r="LC22" s="30">
        <f t="shared" si="108"/>
        <v>7.3347826086960026</v>
      </c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30"/>
      <c r="MG22" s="30"/>
      <c r="MH22" s="30"/>
      <c r="MI22" s="27">
        <v>0.50025555555555601</v>
      </c>
      <c r="MJ22" s="27">
        <v>0.30007333333333303</v>
      </c>
      <c r="MK22" s="27">
        <v>0.24071999999999999</v>
      </c>
      <c r="ML22" s="27">
        <v>0.19803999999999999</v>
      </c>
      <c r="MM22" s="27">
        <v>0.14817777777777799</v>
      </c>
      <c r="MN22" s="27">
        <v>0.17569555555555599</v>
      </c>
      <c r="MO22" s="27">
        <v>0.42892592973777799</v>
      </c>
      <c r="MP22" s="27">
        <v>0.34901937257555599</v>
      </c>
      <c r="MQ22" s="27">
        <v>0.204068977475556</v>
      </c>
      <c r="MR22" s="27">
        <v>0.111298044962222</v>
      </c>
      <c r="MS22" s="27">
        <v>0.24826708361777799</v>
      </c>
      <c r="MT22" s="27">
        <v>0.54007538103777797</v>
      </c>
      <c r="MU22" s="27">
        <v>0.47689745432222203</v>
      </c>
      <c r="MV22" s="27">
        <v>0.143389875631111</v>
      </c>
      <c r="MW22" s="27">
        <v>1.5502532932666699</v>
      </c>
      <c r="MX22" s="27">
        <v>0.72479780379333303</v>
      </c>
      <c r="MY22" s="27">
        <v>0.58663097015555599</v>
      </c>
      <c r="MZ22" s="27">
        <v>0.77944930619999997</v>
      </c>
      <c r="NA22" s="27">
        <v>0.66911079650444505</v>
      </c>
      <c r="NB22" s="27">
        <f t="shared" si="73"/>
        <v>3.3727208057209479</v>
      </c>
      <c r="NC22" s="27">
        <f t="shared" si="74"/>
        <v>0.66711100249568944</v>
      </c>
      <c r="ND22" s="27">
        <v>116.22499999999999</v>
      </c>
      <c r="NE22" s="27">
        <v>44.297499999999999</v>
      </c>
      <c r="NF22" s="27">
        <v>42.637500000000003</v>
      </c>
      <c r="NG22" s="27">
        <v>-88.653750000000002</v>
      </c>
      <c r="NH22" s="27">
        <v>-2.76925</v>
      </c>
      <c r="NI22" s="27">
        <v>-0.30082222222222199</v>
      </c>
      <c r="NJ22" s="28">
        <v>131</v>
      </c>
      <c r="NK22" s="28">
        <v>148.5</v>
      </c>
      <c r="NL22" s="30">
        <f t="shared" si="75"/>
        <v>14.775000000000006</v>
      </c>
      <c r="NM22" s="27">
        <v>0.53996315789473703</v>
      </c>
      <c r="NN22" s="27">
        <v>0.30062631578947402</v>
      </c>
      <c r="NO22" s="27">
        <v>0.176110526315789</v>
      </c>
      <c r="NP22" s="27">
        <v>0.14653684210526299</v>
      </c>
      <c r="NQ22" s="27">
        <v>0.126784210526316</v>
      </c>
      <c r="NR22" s="27">
        <v>0.14681052631579</v>
      </c>
      <c r="NS22" s="27">
        <v>0.57072373220526296</v>
      </c>
      <c r="NT22" s="27">
        <v>0.507162828526316</v>
      </c>
      <c r="NU22" s="27">
        <v>0.3438926873</v>
      </c>
      <c r="NV22" s="27">
        <v>0.26172928768421</v>
      </c>
      <c r="NW22" s="27">
        <v>0.28360922153157903</v>
      </c>
      <c r="NX22" s="27">
        <v>0.61795101115789497</v>
      </c>
      <c r="NY22" s="27">
        <v>0.57051213109473697</v>
      </c>
      <c r="NZ22" s="27">
        <v>7.1952477578947294E-2</v>
      </c>
      <c r="OA22" s="27">
        <v>2.7075909260736801</v>
      </c>
      <c r="OB22" s="27">
        <v>0.56191425944210505</v>
      </c>
      <c r="OC22" s="27">
        <v>0.49768984892631601</v>
      </c>
      <c r="OD22" s="27">
        <v>0.658252107131579</v>
      </c>
      <c r="OE22" s="27">
        <v>0.60853813798421097</v>
      </c>
      <c r="OF22" s="27">
        <f t="shared" si="76"/>
        <v>1.9221405021557052</v>
      </c>
      <c r="OG22" s="27">
        <f t="shared" si="77"/>
        <v>0.79612738318247733</v>
      </c>
      <c r="OH22" s="27">
        <v>112.257894736842</v>
      </c>
      <c r="OI22" s="27">
        <v>36.370526315789498</v>
      </c>
      <c r="OJ22" s="27">
        <v>32.135789473684198</v>
      </c>
      <c r="OK22" s="27">
        <v>31.973157894736801</v>
      </c>
      <c r="OL22" s="28">
        <v>147</v>
      </c>
      <c r="OM22" s="28">
        <v>162</v>
      </c>
      <c r="ON22" s="30">
        <f t="shared" si="78"/>
        <v>34.742105263157995</v>
      </c>
      <c r="OO22" s="27">
        <v>0.56094318181818204</v>
      </c>
      <c r="OP22" s="27">
        <v>0.28727727272727299</v>
      </c>
      <c r="OQ22" s="27">
        <v>0.121834090909091</v>
      </c>
      <c r="OR22" s="27">
        <v>0.12052499999999999</v>
      </c>
      <c r="OS22" s="27">
        <v>0.1108</v>
      </c>
      <c r="OT22" s="27">
        <v>0.131734090909091</v>
      </c>
      <c r="OU22" s="27">
        <v>0.64316120381818198</v>
      </c>
      <c r="OV22" s="27">
        <v>0.64148623143181804</v>
      </c>
      <c r="OW22" s="27">
        <v>0.40714449234318201</v>
      </c>
      <c r="OX22" s="27">
        <v>0.40414398919772698</v>
      </c>
      <c r="OY22" s="27">
        <v>0.32127228079318199</v>
      </c>
      <c r="OZ22" s="27">
        <v>0.66762697941363602</v>
      </c>
      <c r="PA22" s="27">
        <v>0.61692918923409101</v>
      </c>
      <c r="PB22" s="27">
        <v>4.22748841E-2</v>
      </c>
      <c r="PC22" s="27">
        <v>3.67272404098409</v>
      </c>
      <c r="PD22" s="27">
        <v>0.50163177133409098</v>
      </c>
      <c r="PE22" s="27">
        <v>0.49987433867272701</v>
      </c>
      <c r="PF22" s="27">
        <v>0.62241710321136401</v>
      </c>
      <c r="PG22" s="27">
        <v>0.62127422664772702</v>
      </c>
      <c r="PH22" s="27">
        <f t="shared" si="79"/>
        <v>1.6541383336767614</v>
      </c>
      <c r="PI22" s="27">
        <f t="shared" si="80"/>
        <v>0.95261942057878723</v>
      </c>
      <c r="PJ22" s="27">
        <v>113.564285714286</v>
      </c>
      <c r="PK22" s="27">
        <v>40.094285714285697</v>
      </c>
      <c r="PL22" s="27">
        <v>36.233571428571402</v>
      </c>
      <c r="PM22" s="27">
        <v>35.695</v>
      </c>
      <c r="PN22" s="27">
        <v>-23.168954545454501</v>
      </c>
      <c r="PO22" s="27">
        <v>-0.89434090909090902</v>
      </c>
      <c r="PP22" s="27">
        <v>-1.0382727272727299</v>
      </c>
      <c r="PQ22" s="27">
        <v>118.969230769231</v>
      </c>
      <c r="PR22" s="30">
        <v>159</v>
      </c>
      <c r="PS22" s="30">
        <v>171</v>
      </c>
      <c r="PT22" s="30">
        <f t="shared" si="81"/>
        <v>45.435714285713999</v>
      </c>
      <c r="PU22" s="30">
        <f t="shared" si="82"/>
        <v>40.030769230768996</v>
      </c>
      <c r="PV22" s="27">
        <v>0.60403863636363697</v>
      </c>
      <c r="PW22" s="27">
        <v>0.27747272727272698</v>
      </c>
      <c r="PX22" s="27">
        <v>8.64704545454546E-2</v>
      </c>
      <c r="PY22" s="27">
        <v>9.9565909090909094E-2</v>
      </c>
      <c r="PZ22" s="27">
        <v>8.9197727272727304E-2</v>
      </c>
      <c r="QA22" s="27">
        <v>0.117345454545455</v>
      </c>
      <c r="QB22" s="27">
        <v>0.71451390322499997</v>
      </c>
      <c r="QC22" s="27">
        <v>0.74808450184999997</v>
      </c>
      <c r="QD22" s="27">
        <v>0.46938936434545497</v>
      </c>
      <c r="QE22" s="27">
        <v>0.52368208947954598</v>
      </c>
      <c r="QF22" s="27">
        <v>0.36983462188863597</v>
      </c>
      <c r="QG22" s="27">
        <v>0.74068093739318197</v>
      </c>
      <c r="QH22" s="27">
        <v>0.672434616043182</v>
      </c>
      <c r="QI22" s="27">
        <v>5.5914306561363598E-2</v>
      </c>
      <c r="QJ22" s="27">
        <v>5.0788073039181798</v>
      </c>
      <c r="QK22" s="27">
        <v>0.494798859068182</v>
      </c>
      <c r="QL22" s="27">
        <v>0.51800080272045401</v>
      </c>
      <c r="QM22" s="27">
        <v>0.63101602980454496</v>
      </c>
      <c r="QN22" s="27">
        <v>0.64799492729545405</v>
      </c>
      <c r="QO22" s="27">
        <f t="shared" si="83"/>
        <v>1.7097488130793381</v>
      </c>
      <c r="QP22" s="27">
        <f t="shared" si="84"/>
        <v>1.1769297555861389</v>
      </c>
      <c r="QQ22" s="27">
        <v>111.438095238095</v>
      </c>
      <c r="QR22" s="27">
        <v>32.583809523809499</v>
      </c>
      <c r="QS22" s="27">
        <v>31.955238095238101</v>
      </c>
      <c r="QT22" s="27">
        <v>33.190476190476197</v>
      </c>
      <c r="QU22" s="27">
        <f t="shared" si="85"/>
        <v>0.60666666666669755</v>
      </c>
      <c r="QV22" s="27">
        <v>-32.244590909090903</v>
      </c>
      <c r="QW22" s="27">
        <v>-1.2595000000000001</v>
      </c>
      <c r="QX22" s="27">
        <v>-1.44931818181818</v>
      </c>
      <c r="QY22" s="27">
        <v>122.728571428571</v>
      </c>
      <c r="QZ22" s="30">
        <v>164.5</v>
      </c>
      <c r="RA22" s="30">
        <v>180</v>
      </c>
      <c r="RB22" s="30">
        <f t="shared" ref="RB22:RB37" si="121">QZ22-QQ22</f>
        <v>53.061904761904998</v>
      </c>
      <c r="RC22" s="30">
        <f t="shared" si="87"/>
        <v>41.771428571428999</v>
      </c>
      <c r="RD22" s="27">
        <v>0.67156000000000005</v>
      </c>
      <c r="RE22" s="27">
        <v>0.30676249999999999</v>
      </c>
      <c r="RF22" s="27">
        <v>9.2035000000000006E-2</v>
      </c>
      <c r="RG22" s="27">
        <v>0.100665</v>
      </c>
      <c r="RH22" s="27">
        <v>9.4039999999999999E-2</v>
      </c>
      <c r="RI22" s="27">
        <v>0.121915</v>
      </c>
      <c r="RJ22" s="27">
        <v>0.73629458487749999</v>
      </c>
      <c r="RK22" s="27">
        <v>0.75616829307</v>
      </c>
      <c r="RL22" s="27">
        <v>0.50275432963</v>
      </c>
      <c r="RM22" s="27">
        <v>0.53561035705250004</v>
      </c>
      <c r="RN22" s="27">
        <v>0.37204343363249998</v>
      </c>
      <c r="RO22" s="27">
        <v>0.75234779801999996</v>
      </c>
      <c r="RP22" s="27">
        <v>0.69013231212750004</v>
      </c>
      <c r="RQ22" s="27">
        <v>3.4985086307500003E-2</v>
      </c>
      <c r="RR22" s="27">
        <v>5.6846076389975</v>
      </c>
      <c r="RS22" s="27">
        <v>0.49272054946999999</v>
      </c>
      <c r="RT22" s="27">
        <v>0.50557875327250001</v>
      </c>
      <c r="RU22" s="27">
        <v>0.63005884401750001</v>
      </c>
      <c r="RV22" s="27">
        <v>0.63948041906749997</v>
      </c>
      <c r="RW22" s="27">
        <f t="shared" si="88"/>
        <v>1.6988857971149482</v>
      </c>
      <c r="RX22" s="27">
        <f t="shared" si="89"/>
        <v>1.189185444765902</v>
      </c>
      <c r="RY22" s="27">
        <v>105.025925925926</v>
      </c>
      <c r="RZ22" s="27">
        <v>35.850370370370399</v>
      </c>
      <c r="SA22" s="27">
        <v>35.416296296296302</v>
      </c>
      <c r="SB22" s="27">
        <v>35.912962962963</v>
      </c>
      <c r="SC22" s="27">
        <v>132.166666666667</v>
      </c>
      <c r="SD22" s="27">
        <v>168.5</v>
      </c>
      <c r="SE22" s="27">
        <v>183</v>
      </c>
      <c r="SF22" s="30">
        <f t="shared" si="90"/>
        <v>63.474074074073997</v>
      </c>
      <c r="SG22" s="30">
        <f t="shared" si="91"/>
        <v>36.333333333333002</v>
      </c>
      <c r="SH22" s="27">
        <v>0.58829767441860503</v>
      </c>
      <c r="SI22" s="27">
        <v>0.25789534883720899</v>
      </c>
      <c r="SJ22" s="27">
        <v>7.3323255813953506E-2</v>
      </c>
      <c r="SK22" s="27">
        <v>8.5325581395348807E-2</v>
      </c>
      <c r="SL22" s="27">
        <v>7.9027906976744194E-2</v>
      </c>
      <c r="SM22" s="27">
        <v>0.10783488372093</v>
      </c>
      <c r="SN22" s="27">
        <v>0.74406912674185999</v>
      </c>
      <c r="SO22" s="27">
        <v>0.77516846090930203</v>
      </c>
      <c r="SP22" s="27">
        <v>0.49910399160000002</v>
      </c>
      <c r="SQ22" s="27">
        <v>0.55309565993488397</v>
      </c>
      <c r="SR22" s="27">
        <v>0.39035094821627903</v>
      </c>
      <c r="SS22" s="27">
        <v>0.76133582974651204</v>
      </c>
      <c r="ST22" s="27">
        <v>0.68788014040232504</v>
      </c>
      <c r="SU22" s="27">
        <v>3.9670822613953501E-2</v>
      </c>
      <c r="SV22" s="27">
        <v>5.8954199212093004</v>
      </c>
      <c r="SW22" s="27">
        <v>0.50473675930232598</v>
      </c>
      <c r="SX22" s="27">
        <v>0.52509579970930198</v>
      </c>
      <c r="SY22" s="27">
        <v>0.64361732409069805</v>
      </c>
      <c r="SZ22" s="27">
        <v>0.65827597433720897</v>
      </c>
      <c r="TA22" s="27">
        <f t="shared" si="92"/>
        <v>1.7900990348512025</v>
      </c>
      <c r="TB22" s="27">
        <f t="shared" si="93"/>
        <v>1.2811488344830737</v>
      </c>
      <c r="TC22" s="27">
        <v>0.62501363636363605</v>
      </c>
      <c r="TD22" s="27">
        <v>0.26251136363636302</v>
      </c>
      <c r="TE22" s="27">
        <v>7.0868181818181802E-2</v>
      </c>
      <c r="TF22" s="27">
        <v>8.2390909090909098E-2</v>
      </c>
      <c r="TG22" s="27">
        <v>8.3484090909090897E-2</v>
      </c>
      <c r="TH22" s="27">
        <v>0.103161363636364</v>
      </c>
      <c r="TI22" s="27">
        <v>0.76446008600454496</v>
      </c>
      <c r="TJ22" s="27">
        <v>0.79349698761363596</v>
      </c>
      <c r="TK22" s="27">
        <v>0.51891686083636401</v>
      </c>
      <c r="TL22" s="27">
        <v>0.57101923031136403</v>
      </c>
      <c r="TM22" s="27">
        <v>0.40793499505909098</v>
      </c>
      <c r="TN22" s="27">
        <v>0.76272693261590896</v>
      </c>
      <c r="TO22" s="27">
        <v>0.71464105952954504</v>
      </c>
      <c r="TP22" s="27">
        <v>-5.00804994772728E-3</v>
      </c>
      <c r="TQ22" s="27">
        <v>6.5879286188681796</v>
      </c>
      <c r="TR22" s="27">
        <v>0.51467328757727304</v>
      </c>
      <c r="TS22" s="27">
        <v>0.53387356077727299</v>
      </c>
      <c r="TT22" s="27">
        <v>0.65511645628863602</v>
      </c>
      <c r="TU22" s="27">
        <v>0.66879201798409105</v>
      </c>
      <c r="TV22" s="27">
        <f t="shared" si="94"/>
        <v>1.8915479762342498</v>
      </c>
      <c r="TW22" s="27">
        <f t="shared" si="95"/>
        <v>1.3809012596857322</v>
      </c>
      <c r="TX22" s="27">
        <v>116.04318181818201</v>
      </c>
      <c r="TY22" s="27">
        <v>33.365000000000002</v>
      </c>
      <c r="TZ22" s="27">
        <v>30.011590909090899</v>
      </c>
      <c r="UA22" s="27">
        <v>29.9211363636364</v>
      </c>
      <c r="UB22" s="27">
        <v>-114.84663636363599</v>
      </c>
      <c r="UC22" s="27">
        <v>-2.9431136363636399</v>
      </c>
      <c r="UD22" s="27">
        <v>-2.49393181818182</v>
      </c>
      <c r="UE22" s="27">
        <v>112.934090909091</v>
      </c>
      <c r="UF22" s="27">
        <v>185</v>
      </c>
      <c r="UG22" s="30">
        <f t="shared" si="96"/>
        <v>68.956818181817994</v>
      </c>
      <c r="UH22" s="30">
        <f t="shared" si="97"/>
        <v>72.065909090909003</v>
      </c>
      <c r="UI22" s="27">
        <v>0.57052153846153797</v>
      </c>
      <c r="UJ22" s="27">
        <v>0.23124769230769199</v>
      </c>
      <c r="UK22" s="27">
        <v>5.5641538461538499E-2</v>
      </c>
      <c r="UL22" s="27">
        <v>6.9580000000000003E-2</v>
      </c>
      <c r="UM22" s="27">
        <v>6.32830769230769E-2</v>
      </c>
      <c r="UN22" s="27">
        <v>9.0029230769230806E-2</v>
      </c>
      <c r="UO22" s="27">
        <v>0.78114322955538495</v>
      </c>
      <c r="UP22" s="27">
        <v>0.82064187967230795</v>
      </c>
      <c r="UQ22" s="27">
        <v>0.53558968849230804</v>
      </c>
      <c r="UR22" s="27">
        <v>0.60980150975538505</v>
      </c>
      <c r="US22" s="27">
        <v>0.42304647450307697</v>
      </c>
      <c r="UT22" s="27">
        <v>0.79934735665076895</v>
      </c>
      <c r="UU22" s="27">
        <v>0.72599298181076899</v>
      </c>
      <c r="UV22" s="27">
        <v>4.9246247115384598E-2</v>
      </c>
      <c r="UW22" s="27">
        <v>7.2406020393430701</v>
      </c>
      <c r="UX22" s="27">
        <v>0.515995251383077</v>
      </c>
      <c r="UY22" s="27">
        <v>0.54172766464307698</v>
      </c>
      <c r="UZ22" s="27">
        <v>0.65962664950769201</v>
      </c>
      <c r="VA22" s="27">
        <v>0.67774920632153901</v>
      </c>
      <c r="VB22" s="27">
        <f t="shared" si="98"/>
        <v>1.9320156994673423</v>
      </c>
      <c r="VC22" s="27">
        <f t="shared" si="99"/>
        <v>1.467144786476041</v>
      </c>
      <c r="VD22" s="27">
        <v>122.803076923077</v>
      </c>
      <c r="VE22" s="27">
        <v>36.123076923076901</v>
      </c>
      <c r="VF22" s="27">
        <v>30.1804615384615</v>
      </c>
      <c r="VG22" s="27">
        <v>29.7469230769231</v>
      </c>
      <c r="VH22" s="27">
        <v>158.71373846153799</v>
      </c>
      <c r="VI22" s="27">
        <v>-2.7540153846153799</v>
      </c>
      <c r="VJ22" s="27">
        <v>-2.0201076923076902</v>
      </c>
      <c r="VK22" s="27">
        <v>135.62938461538499</v>
      </c>
      <c r="VL22" s="27">
        <v>190</v>
      </c>
      <c r="VM22" s="30">
        <f t="shared" si="100"/>
        <v>67.196923076922999</v>
      </c>
      <c r="VN22" s="30">
        <f t="shared" si="101"/>
        <v>54.370615384615007</v>
      </c>
      <c r="VO22" s="27">
        <v>0.58307111111111098</v>
      </c>
      <c r="VP22" s="27">
        <v>0.239666666666667</v>
      </c>
      <c r="VQ22" s="27">
        <v>4.8117777777777801E-2</v>
      </c>
      <c r="VR22" s="27">
        <v>6.8942222222222196E-2</v>
      </c>
      <c r="VS22" s="27">
        <v>7.2055555555555595E-2</v>
      </c>
      <c r="VT22" s="27">
        <v>8.8242222222222194E-2</v>
      </c>
      <c r="VU22" s="27">
        <v>0.78746785805777797</v>
      </c>
      <c r="VV22" s="27">
        <v>0.84581800903777804</v>
      </c>
      <c r="VW22" s="27">
        <v>0.55176639796222204</v>
      </c>
      <c r="VX22" s="27">
        <v>0.66325585210666604</v>
      </c>
      <c r="VY22" s="27">
        <v>0.41724525735333301</v>
      </c>
      <c r="VZ22" s="27">
        <v>0.778896402157778</v>
      </c>
      <c r="WA22" s="27">
        <v>0.73597183226222196</v>
      </c>
      <c r="WB22" s="27">
        <v>-2.087499E-2</v>
      </c>
      <c r="WC22" s="27">
        <v>7.4633843747533399</v>
      </c>
      <c r="WD22" s="27">
        <v>0.49354804427777799</v>
      </c>
      <c r="WE22" s="27">
        <v>0.52990458165555598</v>
      </c>
      <c r="WF22" s="27">
        <v>0.64255192816666695</v>
      </c>
      <c r="WG22" s="27">
        <v>0.66819943358</v>
      </c>
      <c r="WH22" s="27">
        <f t="shared" si="102"/>
        <v>1.7927770108008343</v>
      </c>
      <c r="WI22" s="27">
        <f t="shared" si="103"/>
        <v>1.4328419100602652</v>
      </c>
      <c r="WJ22" s="27">
        <v>118.891111111111</v>
      </c>
      <c r="WK22" s="27">
        <v>36.943777777777797</v>
      </c>
      <c r="WL22" s="27">
        <v>31.82</v>
      </c>
      <c r="WM22" s="27">
        <v>32.539111111111097</v>
      </c>
      <c r="WN22" s="27">
        <v>-131.38428888888899</v>
      </c>
      <c r="WO22" s="27">
        <v>-2.8617555555555598</v>
      </c>
      <c r="WP22" s="27">
        <v>-2.1295999999999999</v>
      </c>
      <c r="WQ22" s="27">
        <v>133.384444444444</v>
      </c>
      <c r="WR22" s="27">
        <v>196.5</v>
      </c>
      <c r="WS22" s="30">
        <f t="shared" si="104"/>
        <v>77.608888888888998</v>
      </c>
      <c r="WT22" s="30">
        <f t="shared" si="105"/>
        <v>63.115555555556</v>
      </c>
      <c r="WU22" s="28">
        <v>5.35</v>
      </c>
      <c r="WV22" s="24">
        <v>0.98</v>
      </c>
      <c r="WW22" s="28">
        <v>77.400000000000006</v>
      </c>
      <c r="WX22" s="28">
        <v>25.9</v>
      </c>
      <c r="WY22" s="28">
        <v>6.7</v>
      </c>
      <c r="WZ22" s="28">
        <v>12.7</v>
      </c>
    </row>
    <row r="23" spans="1:624" x14ac:dyDescent="0.25">
      <c r="A23" s="27">
        <v>34</v>
      </c>
      <c r="B23" s="27">
        <v>5</v>
      </c>
      <c r="C23" s="27">
        <v>105</v>
      </c>
      <c r="D23" s="27">
        <v>1</v>
      </c>
      <c r="E23" s="27" t="s">
        <v>45</v>
      </c>
      <c r="F23" s="27">
        <v>6</v>
      </c>
      <c r="G23" s="27">
        <f t="shared" si="0"/>
        <v>85.176000000000002</v>
      </c>
      <c r="H23" s="28">
        <f t="shared" si="1"/>
        <v>28.391999999999999</v>
      </c>
      <c r="I23" s="29">
        <v>76.05</v>
      </c>
      <c r="J23" s="27">
        <f t="shared" si="2"/>
        <v>28.391999999999999</v>
      </c>
      <c r="K23" s="27">
        <f t="shared" si="3"/>
        <v>28.391999999999999</v>
      </c>
      <c r="L23" s="27">
        <f t="shared" si="4"/>
        <v>28.391999999999999</v>
      </c>
      <c r="M23" s="30">
        <v>408720.19683099998</v>
      </c>
      <c r="N23" s="30">
        <v>3660538.8730410002</v>
      </c>
      <c r="O23" s="31">
        <v>33.079619999999998</v>
      </c>
      <c r="P23" s="31">
        <v>-111.977994</v>
      </c>
      <c r="Q23" s="27">
        <v>49.839999999999996</v>
      </c>
      <c r="R23" s="27">
        <v>22.72</v>
      </c>
      <c r="S23" s="27">
        <v>27.439999999999998</v>
      </c>
      <c r="T23" s="27">
        <v>47.839999999999996</v>
      </c>
      <c r="U23" s="27">
        <v>20.720000000000013</v>
      </c>
      <c r="V23" s="27">
        <v>31.439999999999994</v>
      </c>
      <c r="W23" s="27">
        <v>53.731343283582099</v>
      </c>
      <c r="X23" s="27">
        <f t="shared" si="5"/>
        <v>-53.731343283582099</v>
      </c>
      <c r="Y23" s="29">
        <v>-9999</v>
      </c>
      <c r="Z23" s="29">
        <v>-9999</v>
      </c>
      <c r="AA23" s="29">
        <v>-9999</v>
      </c>
      <c r="AB23" s="27">
        <v>8.4</v>
      </c>
      <c r="AC23" s="27">
        <v>7.2</v>
      </c>
      <c r="AD23" s="27">
        <v>0.57999999999999996</v>
      </c>
      <c r="AE23" s="27" t="s">
        <v>104</v>
      </c>
      <c r="AF23" s="27">
        <v>2</v>
      </c>
      <c r="AG23" s="27">
        <v>1.1000000000000001</v>
      </c>
      <c r="AH23" s="27">
        <v>0.6</v>
      </c>
      <c r="AI23" s="27">
        <v>1</v>
      </c>
      <c r="AJ23" s="27">
        <v>359</v>
      </c>
      <c r="AK23" s="27">
        <v>34</v>
      </c>
      <c r="AL23" s="27">
        <v>1.37</v>
      </c>
      <c r="AM23" s="27">
        <v>5.3</v>
      </c>
      <c r="AN23" s="27">
        <v>11</v>
      </c>
      <c r="AO23" s="27">
        <v>3.16</v>
      </c>
      <c r="AP23" s="27">
        <v>2984</v>
      </c>
      <c r="AQ23" s="27">
        <v>311</v>
      </c>
      <c r="AR23" s="27">
        <v>239</v>
      </c>
      <c r="AS23" s="27">
        <v>19.5</v>
      </c>
      <c r="AT23" s="27">
        <v>0</v>
      </c>
      <c r="AU23" s="27">
        <v>5</v>
      </c>
      <c r="AV23" s="27">
        <v>77</v>
      </c>
      <c r="AW23" s="27">
        <v>13</v>
      </c>
      <c r="AX23" s="27">
        <v>5</v>
      </c>
      <c r="AY23" s="27">
        <v>1.1000000000000001</v>
      </c>
      <c r="AZ23" s="27">
        <v>87</v>
      </c>
      <c r="BA23" s="27">
        <v>109.50283812879232</v>
      </c>
      <c r="BB23" s="27">
        <v>64</v>
      </c>
      <c r="BC23" s="27">
        <v>12.24</v>
      </c>
      <c r="BD23" s="27">
        <v>7.3450000000000006</v>
      </c>
      <c r="BE23" s="27">
        <v>4.3899999999999997</v>
      </c>
      <c r="BF23" s="32">
        <v>11.597034365294059</v>
      </c>
      <c r="BG23" s="32">
        <v>8.9919759277833489</v>
      </c>
      <c r="BH23" s="32">
        <v>8.255178293796078</v>
      </c>
      <c r="BI23" s="32">
        <v>6.5512048192771086</v>
      </c>
      <c r="BJ23" s="32">
        <v>4.427018710605986</v>
      </c>
      <c r="BK23" s="32">
        <v>3.3122870314692325</v>
      </c>
      <c r="BL23" s="24">
        <f t="shared" si="6"/>
        <v>82.356041172309631</v>
      </c>
      <c r="BM23" s="24">
        <f t="shared" si="7"/>
        <v>115.37675434749394</v>
      </c>
      <c r="BN23" s="24">
        <f t="shared" si="8"/>
        <v>141.58157362460238</v>
      </c>
      <c r="BO23" s="28">
        <f t="shared" si="9"/>
        <v>172.53879659290325</v>
      </c>
      <c r="BP23" s="24">
        <f t="shared" si="10"/>
        <v>26.204819277108435</v>
      </c>
      <c r="BQ23" s="24">
        <f t="shared" si="11"/>
        <v>17.708074842423944</v>
      </c>
      <c r="BR23" s="24">
        <f t="shared" si="12"/>
        <v>13.24914812587693</v>
      </c>
      <c r="BS23" s="24">
        <f t="shared" si="13"/>
        <v>57.16204224540931</v>
      </c>
      <c r="BT23" s="32">
        <v>2.4601593625498008</v>
      </c>
      <c r="BU23" s="32">
        <v>3.6293321433883676</v>
      </c>
      <c r="BV23" s="32">
        <v>2.5750222838466872</v>
      </c>
      <c r="BW23" s="32">
        <v>2.0919460078697019</v>
      </c>
      <c r="BX23" s="32">
        <v>2.0269600555059966</v>
      </c>
      <c r="BY23" s="32">
        <v>1.7586566645138852</v>
      </c>
      <c r="BZ23" s="24">
        <f t="shared" si="14"/>
        <v>24.357966023752674</v>
      </c>
      <c r="CA23" s="24">
        <f t="shared" si="15"/>
        <v>34.658055159139423</v>
      </c>
      <c r="CB23" s="24">
        <f t="shared" si="16"/>
        <v>43.025839190618228</v>
      </c>
      <c r="CC23" s="24">
        <f t="shared" si="17"/>
        <v>8.3677840314788074</v>
      </c>
      <c r="CD23" s="24">
        <f t="shared" si="18"/>
        <v>8.1078402220239862</v>
      </c>
      <c r="CE23" s="24">
        <f t="shared" si="19"/>
        <v>7.034626658055541</v>
      </c>
      <c r="CF23" s="24">
        <f t="shared" si="20"/>
        <v>23.510250911558334</v>
      </c>
      <c r="CG23" s="27">
        <v>23.498330093215696</v>
      </c>
      <c r="CH23" s="27">
        <v>5.2328204100045115</v>
      </c>
      <c r="CI23" s="27">
        <v>2.3796402985822351</v>
      </c>
      <c r="CJ23" s="27">
        <v>132.80937124549459</v>
      </c>
      <c r="CK23" s="27">
        <v>113</v>
      </c>
      <c r="CL23" s="27">
        <f t="shared" si="21"/>
        <v>18.972767320784943</v>
      </c>
      <c r="CM23" s="27">
        <v>5.3873909992983853</v>
      </c>
      <c r="CN23" s="27">
        <f t="shared" si="22"/>
        <v>1.3468477498245963</v>
      </c>
      <c r="CO23" s="27">
        <v>4.3067965063748623</v>
      </c>
      <c r="CP23" s="27">
        <v>2.6728156302687696</v>
      </c>
      <c r="CQ23" s="28">
        <f t="shared" si="110"/>
        <v>114.92460201288083</v>
      </c>
      <c r="CR23" s="28">
        <f t="shared" si="111"/>
        <v>124.44316320720976</v>
      </c>
      <c r="CS23" s="28">
        <f t="shared" si="25"/>
        <v>200.33423249034954</v>
      </c>
      <c r="CT23" s="28">
        <f t="shared" si="26"/>
        <v>222.94880951514739</v>
      </c>
      <c r="CU23" s="27">
        <f t="shared" si="27"/>
        <v>75.891069283139771</v>
      </c>
      <c r="CV23" s="27">
        <f t="shared" si="28"/>
        <v>5.3873909992983853</v>
      </c>
      <c r="CW23" s="27">
        <f t="shared" si="112"/>
        <v>17.227186025499449</v>
      </c>
      <c r="CX23" s="27">
        <f t="shared" si="113"/>
        <v>98.50564630793761</v>
      </c>
      <c r="CY23" s="29">
        <v>-9999</v>
      </c>
      <c r="CZ23" s="29">
        <v>-9999</v>
      </c>
      <c r="DA23" s="29">
        <v>-9999</v>
      </c>
      <c r="DB23" s="29">
        <v>-9999</v>
      </c>
      <c r="DC23" s="29">
        <v>-9999</v>
      </c>
      <c r="DD23" s="29">
        <v>-9999</v>
      </c>
      <c r="DE23" s="24">
        <v>9.9</v>
      </c>
      <c r="DF23" s="24">
        <v>9.9</v>
      </c>
      <c r="DG23" s="24">
        <v>9.9</v>
      </c>
      <c r="DH23" s="24">
        <v>14.666666666666666</v>
      </c>
      <c r="DI23" s="24">
        <v>30.333333333333332</v>
      </c>
      <c r="DJ23" s="24">
        <v>24.333333333333332</v>
      </c>
      <c r="DK23" s="24">
        <v>39</v>
      </c>
      <c r="DL23" s="24">
        <v>36.333333333333336</v>
      </c>
      <c r="DM23" s="24">
        <v>52</v>
      </c>
      <c r="DN23" s="24">
        <v>51</v>
      </c>
      <c r="DO23" s="24">
        <v>63</v>
      </c>
      <c r="DP23" s="24">
        <v>58</v>
      </c>
      <c r="DQ23" s="24">
        <v>68</v>
      </c>
      <c r="DR23" s="28">
        <f>AVERAGE(DK23,DO23)</f>
        <v>51</v>
      </c>
      <c r="DS23" s="28">
        <f t="shared" si="31"/>
        <v>48.44444444444445</v>
      </c>
      <c r="DT23" s="24">
        <v>72</v>
      </c>
      <c r="DU23" s="24">
        <v>83.333333333333329</v>
      </c>
      <c r="DV23" s="24">
        <v>83.333333333333329</v>
      </c>
      <c r="DW23" s="24">
        <v>87</v>
      </c>
      <c r="DX23" s="24">
        <v>77.333333333333329</v>
      </c>
      <c r="DY23" s="24">
        <v>89.666666666666671</v>
      </c>
      <c r="DZ23" s="28">
        <v>83</v>
      </c>
      <c r="EA23" s="28">
        <v>89.666666666666671</v>
      </c>
      <c r="EB23" s="24">
        <v>178</v>
      </c>
      <c r="EC23" s="24">
        <v>189</v>
      </c>
      <c r="ED23" s="24">
        <v>199</v>
      </c>
      <c r="EE23" s="24">
        <v>199</v>
      </c>
      <c r="EF23" s="24">
        <v>201</v>
      </c>
      <c r="EG23" s="24">
        <v>203</v>
      </c>
      <c r="EH23" s="33">
        <v>-9999</v>
      </c>
      <c r="EI23" s="33">
        <v>-9999</v>
      </c>
      <c r="EJ23" s="33">
        <v>-9999</v>
      </c>
      <c r="EK23" s="33">
        <v>-9999</v>
      </c>
      <c r="EL23" s="33">
        <v>-9999</v>
      </c>
      <c r="EM23" s="33">
        <v>-9999</v>
      </c>
      <c r="EN23" s="33">
        <v>-9999</v>
      </c>
      <c r="EO23" s="33">
        <v>-9999</v>
      </c>
      <c r="EP23" s="33">
        <v>-9999</v>
      </c>
      <c r="EQ23" s="29">
        <v>-9999</v>
      </c>
      <c r="ER23" s="29">
        <v>-9999</v>
      </c>
      <c r="ES23" s="29">
        <v>-9999</v>
      </c>
      <c r="ET23" s="29">
        <v>-9999</v>
      </c>
      <c r="EU23" s="29">
        <v>-9999</v>
      </c>
      <c r="EV23" s="29">
        <v>-9999</v>
      </c>
      <c r="EW23" s="33">
        <v>-9999</v>
      </c>
      <c r="EX23" s="33">
        <v>-9999</v>
      </c>
      <c r="EY23" s="29">
        <v>-9999</v>
      </c>
      <c r="EZ23" s="29">
        <v>-9999</v>
      </c>
      <c r="FA23" s="29">
        <v>-9999</v>
      </c>
      <c r="FB23" s="29">
        <v>-9999</v>
      </c>
      <c r="FC23" s="29">
        <v>-9999</v>
      </c>
      <c r="FD23" s="29">
        <v>-9999</v>
      </c>
      <c r="FE23" s="29">
        <v>-9999</v>
      </c>
      <c r="FF23" s="29">
        <v>-9999</v>
      </c>
      <c r="FG23" s="29">
        <v>-9999</v>
      </c>
      <c r="FH23" s="29">
        <v>-9999</v>
      </c>
      <c r="FI23" s="27">
        <v>280.69</v>
      </c>
      <c r="FJ23" s="27">
        <v>8</v>
      </c>
      <c r="FK23" s="27">
        <v>280</v>
      </c>
      <c r="FL23" s="27">
        <v>288.45999999999998</v>
      </c>
      <c r="FM23" s="27">
        <v>203</v>
      </c>
      <c r="FN23" s="27">
        <v>185.45999999999998</v>
      </c>
      <c r="FO23" s="27">
        <v>338.04</v>
      </c>
      <c r="FP23" s="24">
        <v>192.26000000000002</v>
      </c>
      <c r="FQ23" s="27">
        <v>136.88</v>
      </c>
      <c r="FR23" s="24">
        <v>201.63</v>
      </c>
      <c r="FS23" s="27">
        <v>143.39999999999998</v>
      </c>
      <c r="FT23" s="24">
        <f t="shared" si="32"/>
        <v>1341.9607843137255</v>
      </c>
      <c r="FU23" s="24">
        <f t="shared" si="33"/>
        <v>1198.1792717086835</v>
      </c>
      <c r="FV23" s="24">
        <f t="shared" si="34"/>
        <v>2751.8627450980393</v>
      </c>
      <c r="FW23" s="24">
        <f t="shared" si="114"/>
        <v>2828.0392156862745</v>
      </c>
      <c r="FX23" s="24">
        <f t="shared" si="36"/>
        <v>1818.2352941176468</v>
      </c>
      <c r="FY23" s="24">
        <f t="shared" si="37"/>
        <v>3314.1176470588234</v>
      </c>
      <c r="FZ23" s="24">
        <f t="shared" si="38"/>
        <v>10712.254901960783</v>
      </c>
      <c r="GA23" s="24">
        <f t="shared" si="39"/>
        <v>1884.901960784314</v>
      </c>
      <c r="GB23" s="24">
        <v>49.34</v>
      </c>
      <c r="GC23" s="24">
        <v>61.17</v>
      </c>
      <c r="GD23" s="24">
        <f t="shared" si="115"/>
        <v>81.750000000000014</v>
      </c>
      <c r="GE23" s="27">
        <v>2.8</v>
      </c>
      <c r="GF23" s="27">
        <f t="shared" si="116"/>
        <v>77.052156862745093</v>
      </c>
      <c r="GG23" s="27">
        <v>0.752</v>
      </c>
      <c r="GH23" s="27">
        <f t="shared" si="117"/>
        <v>21.266854901960784</v>
      </c>
      <c r="GI23" s="27">
        <v>1.56</v>
      </c>
      <c r="GJ23" s="27">
        <f t="shared" si="118"/>
        <v>28.364470588235292</v>
      </c>
      <c r="GK23" s="27">
        <v>3.51</v>
      </c>
      <c r="GL23" s="27">
        <v>3.2130000000000001</v>
      </c>
      <c r="GM23" s="27">
        <f t="shared" si="44"/>
        <v>1.0924369747899159</v>
      </c>
      <c r="GN23" s="29">
        <v>-9999</v>
      </c>
      <c r="GO23" s="27">
        <f t="shared" si="45"/>
        <v>66.160058823529425</v>
      </c>
      <c r="GP23" s="24">
        <f t="shared" si="46"/>
        <v>192.84354117647058</v>
      </c>
      <c r="GQ23" s="24">
        <f t="shared" si="47"/>
        <v>172.1817331932773</v>
      </c>
      <c r="GR23" s="24">
        <f t="shared" si="107"/>
        <v>73.898212144818459</v>
      </c>
      <c r="GS23" s="27">
        <v>18.600000000000001</v>
      </c>
      <c r="GT23" s="24">
        <v>8.16</v>
      </c>
      <c r="GU23" s="24">
        <f t="shared" si="48"/>
        <v>7.65</v>
      </c>
      <c r="GV23" s="27">
        <f t="shared" si="49"/>
        <v>5919.0233610388541</v>
      </c>
      <c r="GW23" s="27">
        <v>2.6799999999999997</v>
      </c>
      <c r="GX23" s="27">
        <f t="shared" si="50"/>
        <v>0.35032679738562084</v>
      </c>
      <c r="GY23" s="27">
        <f t="shared" si="51"/>
        <v>2073.5924977234154</v>
      </c>
      <c r="GZ23" s="29">
        <v>-9999</v>
      </c>
      <c r="HA23" s="29">
        <v>-9999</v>
      </c>
      <c r="HB23" s="27">
        <v>5116.7624999999998</v>
      </c>
      <c r="HC23" s="27">
        <f t="shared" si="52"/>
        <v>1792.5390196078426</v>
      </c>
      <c r="HD23" s="27">
        <f t="shared" si="53"/>
        <v>1855.2778852941169</v>
      </c>
      <c r="HE23" s="29">
        <v>-9999</v>
      </c>
      <c r="HF23" s="30">
        <v>4.1099999999999994</v>
      </c>
      <c r="HG23" s="30">
        <f t="shared" si="55"/>
        <v>4.05</v>
      </c>
      <c r="HH23" s="30">
        <v>2643</v>
      </c>
      <c r="HI23" s="30">
        <f t="shared" si="56"/>
        <v>0.49632352941176466</v>
      </c>
      <c r="HJ23" s="27">
        <f t="shared" si="57"/>
        <v>3180.024315538521</v>
      </c>
      <c r="HK23" s="27">
        <f t="shared" si="58"/>
        <v>2044.9645415981297</v>
      </c>
      <c r="HL23" s="27">
        <v>3.86</v>
      </c>
      <c r="HM23" s="30">
        <f t="shared" si="119"/>
        <v>122.74893857978689</v>
      </c>
      <c r="HN23" s="30">
        <f t="shared" si="60"/>
        <v>137.47881120936134</v>
      </c>
      <c r="HO23" s="30">
        <f t="shared" si="61"/>
        <v>0.7129033742621167</v>
      </c>
      <c r="HP23" s="27">
        <v>3.23</v>
      </c>
      <c r="HQ23" s="27">
        <v>0.56041538461538498</v>
      </c>
      <c r="HR23" s="27">
        <v>0.48118461538461499</v>
      </c>
      <c r="HS23" s="27">
        <v>0.45299615384615399</v>
      </c>
      <c r="HT23" s="27">
        <v>0.38203846153846199</v>
      </c>
      <c r="HU23" s="27">
        <v>0.26859615384615398</v>
      </c>
      <c r="HV23" s="27">
        <v>0.29766153846153798</v>
      </c>
      <c r="HW23" s="27">
        <v>0.18913035861538499</v>
      </c>
      <c r="HX23" s="27">
        <v>0.105827602846154</v>
      </c>
      <c r="HY23" s="27">
        <v>0.114864304269231</v>
      </c>
      <c r="HZ23" s="27">
        <v>3.01459716538462E-2</v>
      </c>
      <c r="IA23" s="27">
        <v>7.5930006192307706E-2</v>
      </c>
      <c r="IB23" s="27">
        <v>0.351893127269231</v>
      </c>
      <c r="IC23" s="27">
        <v>0.30607788761538501</v>
      </c>
      <c r="ID23" s="27">
        <v>0.1743929535</v>
      </c>
      <c r="IE23" s="27">
        <v>0.46704897711538501</v>
      </c>
      <c r="IF23" s="27">
        <v>0.72240492492307695</v>
      </c>
      <c r="IG23" s="27">
        <v>0.39902379942307697</v>
      </c>
      <c r="IH23" s="27">
        <v>0.74138215569230803</v>
      </c>
      <c r="II23" s="27">
        <v>0.44084424134615402</v>
      </c>
      <c r="IJ23" s="27">
        <f t="shared" si="120"/>
        <v>2.8107518078865597</v>
      </c>
      <c r="IK23" s="27">
        <f t="shared" si="63"/>
        <v>0.16465773571634279</v>
      </c>
      <c r="IL23" s="27">
        <v>107.038461538462</v>
      </c>
      <c r="IM23" s="27">
        <v>27.4907692307692</v>
      </c>
      <c r="IN23" s="27">
        <v>33.123846153846202</v>
      </c>
      <c r="IO23" s="27">
        <v>32.844615384615402</v>
      </c>
      <c r="IP23" s="27">
        <v>105.92307692307701</v>
      </c>
      <c r="IQ23" s="27">
        <v>-1.25146153846154</v>
      </c>
      <c r="IR23" s="27">
        <v>-1.55353846153846</v>
      </c>
      <c r="IS23" s="30">
        <v>104</v>
      </c>
      <c r="IT23" s="30">
        <v>118.5</v>
      </c>
      <c r="IU23" s="30">
        <f t="shared" si="64"/>
        <v>-3.038461538462002</v>
      </c>
      <c r="IV23" s="27">
        <v>0.58106857142857105</v>
      </c>
      <c r="IW23" s="27">
        <v>0.47603428571428602</v>
      </c>
      <c r="IX23" s="27">
        <v>0.450611428571429</v>
      </c>
      <c r="IY23" s="27">
        <v>0.38018571428571402</v>
      </c>
      <c r="IZ23" s="27">
        <v>0.26517428571428597</v>
      </c>
      <c r="JA23" s="27">
        <v>0.30044285714285701</v>
      </c>
      <c r="JB23" s="27">
        <v>0.20882938325428599</v>
      </c>
      <c r="JC23" s="27">
        <v>0.12627702094000001</v>
      </c>
      <c r="JD23" s="27">
        <v>0.11190279956</v>
      </c>
      <c r="JE23" s="27">
        <v>2.73976463685714E-2</v>
      </c>
      <c r="JF23" s="27">
        <v>9.9256330482857105E-2</v>
      </c>
      <c r="JG23" s="27">
        <v>0.37315775147142899</v>
      </c>
      <c r="JH23" s="27">
        <v>0.31813143643714298</v>
      </c>
      <c r="JI23" s="27">
        <v>0.17830245504571399</v>
      </c>
      <c r="JJ23" s="27">
        <v>0.528546182548571</v>
      </c>
      <c r="JK23" s="27">
        <v>0.79747673157999999</v>
      </c>
      <c r="JL23" s="27">
        <v>0.47409760088571401</v>
      </c>
      <c r="JM23" s="27">
        <v>0.81548336815714295</v>
      </c>
      <c r="JN23" s="27">
        <v>0.52109423833428603</v>
      </c>
      <c r="JO23" s="27">
        <f t="shared" si="65"/>
        <v>4.131490222521907</v>
      </c>
      <c r="JP23" s="27">
        <f t="shared" si="66"/>
        <v>0.22064437135380244</v>
      </c>
      <c r="JQ23" s="27">
        <v>31.2017647058824</v>
      </c>
      <c r="JR23" s="27">
        <v>40.641176470588199</v>
      </c>
      <c r="JS23" s="27">
        <v>41.509411764705902</v>
      </c>
      <c r="JT23" s="27">
        <v>-168.66800000000001</v>
      </c>
      <c r="JU23" s="27">
        <v>-1.1248235294117599</v>
      </c>
      <c r="JV23" s="27">
        <v>-3.2557058823529399</v>
      </c>
      <c r="JW23" s="30">
        <v>105.5</v>
      </c>
      <c r="JX23" s="30">
        <v>119</v>
      </c>
      <c r="JY23" s="27">
        <v>0.44667333333333298</v>
      </c>
      <c r="JZ23" s="27">
        <v>0.38466222222222202</v>
      </c>
      <c r="KA23" s="27">
        <v>0.328937777777778</v>
      </c>
      <c r="KB23" s="27">
        <v>0.27027777777777801</v>
      </c>
      <c r="KC23" s="27">
        <v>0.20157333333333299</v>
      </c>
      <c r="KD23" s="27">
        <v>0.21082888888888901</v>
      </c>
      <c r="KE23" s="27">
        <v>0.24588461650444399</v>
      </c>
      <c r="KF23" s="27">
        <v>0.15171854965333301</v>
      </c>
      <c r="KG23" s="27">
        <v>0.17472790165111099</v>
      </c>
      <c r="KH23" s="27">
        <v>7.8216048193333304E-2</v>
      </c>
      <c r="KI23" s="27">
        <v>7.4416612002222202E-2</v>
      </c>
      <c r="KJ23" s="27">
        <v>0.37783776449777801</v>
      </c>
      <c r="KK23" s="27">
        <v>0.35841755395111102</v>
      </c>
      <c r="KL23" s="27">
        <v>0.14547627604444399</v>
      </c>
      <c r="KM23" s="27">
        <v>0.65421948331555502</v>
      </c>
      <c r="KN23" s="27">
        <v>0.49393386828222202</v>
      </c>
      <c r="KO23" s="27">
        <v>0.30013932045555602</v>
      </c>
      <c r="KP23" s="27">
        <v>0.52782260167555595</v>
      </c>
      <c r="KQ23" s="27">
        <v>0.34768418071333301</v>
      </c>
      <c r="KR23" s="27">
        <f t="shared" si="67"/>
        <v>1.1128170362099277</v>
      </c>
      <c r="KS23" s="27">
        <f t="shared" si="68"/>
        <v>0.16120925718379153</v>
      </c>
      <c r="KT23" s="27">
        <v>101.39090909090901</v>
      </c>
      <c r="KU23" s="27">
        <v>38.686363636363602</v>
      </c>
      <c r="KV23" s="27">
        <v>55.534545454545501</v>
      </c>
      <c r="KW23" s="27">
        <v>56.05</v>
      </c>
      <c r="KX23" s="27">
        <v>113.935772727273</v>
      </c>
      <c r="KY23" s="27">
        <v>-1.1278181818181801</v>
      </c>
      <c r="KZ23" s="27">
        <v>-2.7180454545454502</v>
      </c>
      <c r="LA23" s="30">
        <v>109.5</v>
      </c>
      <c r="LB23" s="30">
        <v>122</v>
      </c>
      <c r="LC23" s="30">
        <f t="shared" si="108"/>
        <v>8.1090909090909946</v>
      </c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30"/>
      <c r="MG23" s="30"/>
      <c r="MH23" s="30"/>
      <c r="MI23" s="27">
        <v>0.53847857142857103</v>
      </c>
      <c r="MJ23" s="27">
        <v>0.313197619047619</v>
      </c>
      <c r="MK23" s="27">
        <v>0.214395238095238</v>
      </c>
      <c r="ML23" s="27">
        <v>0.18517142857142899</v>
      </c>
      <c r="MM23" s="27">
        <v>0.144009523809524</v>
      </c>
      <c r="MN23" s="27">
        <v>0.17515952380952399</v>
      </c>
      <c r="MO23" s="27">
        <v>0.48457852734523799</v>
      </c>
      <c r="MP23" s="27">
        <v>0.42786492806904802</v>
      </c>
      <c r="MQ23" s="27">
        <v>0.25546346167381001</v>
      </c>
      <c r="MR23" s="27">
        <v>0.18712467618095199</v>
      </c>
      <c r="MS23" s="27">
        <v>0.26284752742142897</v>
      </c>
      <c r="MT23" s="27">
        <v>0.57550342552857103</v>
      </c>
      <c r="MU23" s="27">
        <v>0.50613056025000003</v>
      </c>
      <c r="MV23" s="27">
        <v>0.12510200462619001</v>
      </c>
      <c r="MW23" s="27">
        <v>1.91967503545476</v>
      </c>
      <c r="MX23" s="27">
        <v>0.62084749777380999</v>
      </c>
      <c r="MY23" s="27">
        <v>0.54477573031666704</v>
      </c>
      <c r="MZ23" s="27">
        <v>0.69953941902381001</v>
      </c>
      <c r="NA23" s="27">
        <v>0.63944217439999995</v>
      </c>
      <c r="NB23" s="27">
        <f t="shared" si="73"/>
        <v>2.2801166349374604</v>
      </c>
      <c r="NC23" s="27">
        <f t="shared" si="74"/>
        <v>0.71929331093254567</v>
      </c>
      <c r="ND23" s="27">
        <v>111.985714285714</v>
      </c>
      <c r="NE23" s="27">
        <v>42.957142857142898</v>
      </c>
      <c r="NF23" s="27">
        <v>42.18</v>
      </c>
      <c r="NG23" s="27">
        <v>-89.850571428571399</v>
      </c>
      <c r="NH23" s="27">
        <v>-2.5712857142857102</v>
      </c>
      <c r="NI23" s="27">
        <v>-0.52680952380952395</v>
      </c>
      <c r="NJ23" s="28">
        <v>131</v>
      </c>
      <c r="NK23" s="28">
        <v>148.5</v>
      </c>
      <c r="NL23" s="30">
        <f t="shared" si="75"/>
        <v>19.014285714286004</v>
      </c>
      <c r="NM23" s="27">
        <v>0.57173684210526299</v>
      </c>
      <c r="NN23" s="27">
        <v>0.31233684210526302</v>
      </c>
      <c r="NO23" s="27">
        <v>0.15666842105263201</v>
      </c>
      <c r="NP23" s="27">
        <v>0.13955789473684199</v>
      </c>
      <c r="NQ23" s="27">
        <v>0.123221052631579</v>
      </c>
      <c r="NR23" s="27">
        <v>0.144152631578947</v>
      </c>
      <c r="NS23" s="27">
        <v>0.60228771477368404</v>
      </c>
      <c r="NT23" s="27">
        <v>0.56389001449473697</v>
      </c>
      <c r="NU23" s="27">
        <v>0.37918290443684199</v>
      </c>
      <c r="NV23" s="27">
        <v>0.329079325105263</v>
      </c>
      <c r="NW23" s="27">
        <v>0.29102556651052602</v>
      </c>
      <c r="NX23" s="27">
        <v>0.64207847736842105</v>
      </c>
      <c r="NY23" s="27">
        <v>0.59339252586842095</v>
      </c>
      <c r="NZ23" s="27">
        <v>6.3141438347368406E-2</v>
      </c>
      <c r="OA23" s="27">
        <v>3.10548901882105</v>
      </c>
      <c r="OB23" s="27">
        <v>0.51937152915263196</v>
      </c>
      <c r="OC23" s="27">
        <v>0.48344333791052602</v>
      </c>
      <c r="OD23" s="27">
        <v>0.62752105941578995</v>
      </c>
      <c r="OE23" s="27">
        <v>0.59957801093157903</v>
      </c>
      <c r="OF23" s="27">
        <f t="shared" si="76"/>
        <v>1.6663623761706789</v>
      </c>
      <c r="OG23" s="27">
        <f t="shared" si="77"/>
        <v>0.83051361552979275</v>
      </c>
      <c r="OH23" s="27">
        <v>109.48947368421101</v>
      </c>
      <c r="OI23" s="27">
        <v>36.211052631579001</v>
      </c>
      <c r="OJ23" s="27">
        <v>32.331052631578899</v>
      </c>
      <c r="OK23" s="27">
        <v>32.253684210526302</v>
      </c>
      <c r="OL23" s="28">
        <v>147</v>
      </c>
      <c r="OM23" s="28">
        <v>162</v>
      </c>
      <c r="ON23" s="30">
        <f t="shared" si="78"/>
        <v>37.510526315788994</v>
      </c>
      <c r="OO23" s="27">
        <v>0.61069523809523796</v>
      </c>
      <c r="OP23" s="27">
        <v>0.30345</v>
      </c>
      <c r="OQ23" s="27">
        <v>0.112285714285714</v>
      </c>
      <c r="OR23" s="27">
        <v>0.11874047619047599</v>
      </c>
      <c r="OS23" s="27">
        <v>0.11196666666666701</v>
      </c>
      <c r="OT23" s="27">
        <v>0.13408809523809501</v>
      </c>
      <c r="OU23" s="27">
        <v>0.67036452951190495</v>
      </c>
      <c r="OV23" s="27">
        <v>0.68466073205238098</v>
      </c>
      <c r="OW23" s="27">
        <v>0.43359301510238102</v>
      </c>
      <c r="OX23" s="27">
        <v>0.45552968519047599</v>
      </c>
      <c r="OY23" s="27">
        <v>0.33496674822142902</v>
      </c>
      <c r="OZ23" s="27">
        <v>0.68725020999999997</v>
      </c>
      <c r="PA23" s="27">
        <v>0.63686415734047597</v>
      </c>
      <c r="PB23" s="27">
        <v>3.0557737645238101E-2</v>
      </c>
      <c r="PC23" s="27">
        <v>4.1405309555023804</v>
      </c>
      <c r="PD23" s="27">
        <v>0.490670504566666</v>
      </c>
      <c r="PE23" s="27">
        <v>0.50011583799047599</v>
      </c>
      <c r="PF23" s="27">
        <v>0.61818256462619003</v>
      </c>
      <c r="PG23" s="27">
        <v>0.625265556961905</v>
      </c>
      <c r="PH23" s="27">
        <f t="shared" si="79"/>
        <v>1.607231376651842</v>
      </c>
      <c r="PI23" s="27">
        <f t="shared" si="80"/>
        <v>1.012506963569741</v>
      </c>
      <c r="PJ23" s="27">
        <v>110.907692307692</v>
      </c>
      <c r="PK23" s="27">
        <v>39.807692307692299</v>
      </c>
      <c r="PL23" s="27">
        <v>35.506923076923101</v>
      </c>
      <c r="PM23" s="27">
        <v>34.909999999999997</v>
      </c>
      <c r="PN23" s="27">
        <v>-22.481047619047601</v>
      </c>
      <c r="PO23" s="27">
        <v>-0.80759523809523803</v>
      </c>
      <c r="PP23" s="27">
        <v>-0.91935714285714298</v>
      </c>
      <c r="PQ23" s="27">
        <v>112.346153846154</v>
      </c>
      <c r="PR23" s="30">
        <v>159</v>
      </c>
      <c r="PS23" s="30">
        <v>171</v>
      </c>
      <c r="PT23" s="30">
        <f t="shared" si="81"/>
        <v>48.092307692307998</v>
      </c>
      <c r="PU23" s="30">
        <f t="shared" si="82"/>
        <v>46.653846153846004</v>
      </c>
      <c r="PV23" s="27">
        <v>0.61456666666666704</v>
      </c>
      <c r="PW23" s="27">
        <v>0.27821190476190499</v>
      </c>
      <c r="PX23" s="27">
        <v>8.2673809523809497E-2</v>
      </c>
      <c r="PY23" s="27">
        <v>9.7016666666666695E-2</v>
      </c>
      <c r="PZ23" s="27">
        <v>8.7380952380952406E-2</v>
      </c>
      <c r="QA23" s="27">
        <v>0.117361904761905</v>
      </c>
      <c r="QB23" s="27">
        <v>0.72552892611666697</v>
      </c>
      <c r="QC23" s="27">
        <v>0.76140704605476195</v>
      </c>
      <c r="QD23" s="27">
        <v>0.48133338449761898</v>
      </c>
      <c r="QE23" s="27">
        <v>0.54068643414761897</v>
      </c>
      <c r="QF23" s="27">
        <v>0.37604991833095203</v>
      </c>
      <c r="QG23" s="27">
        <v>0.74992328828095201</v>
      </c>
      <c r="QH23" s="27">
        <v>0.67792530638571402</v>
      </c>
      <c r="QI23" s="27">
        <v>5.3852009664285702E-2</v>
      </c>
      <c r="QJ23" s="27">
        <v>5.3440083953523798</v>
      </c>
      <c r="QK23" s="27">
        <v>0.49412835871190502</v>
      </c>
      <c r="QL23" s="27">
        <v>0.51841676753809496</v>
      </c>
      <c r="QM23" s="27">
        <v>0.63220381008571402</v>
      </c>
      <c r="QN23" s="27">
        <v>0.64988210457142903</v>
      </c>
      <c r="QO23" s="27">
        <f t="shared" si="83"/>
        <v>1.7201495263375772</v>
      </c>
      <c r="QP23" s="27">
        <f t="shared" si="84"/>
        <v>1.2089876678448248</v>
      </c>
      <c r="QQ23" s="27">
        <v>113.578571428571</v>
      </c>
      <c r="QR23" s="27">
        <v>32.655000000000001</v>
      </c>
      <c r="QS23" s="27">
        <v>31.474285714285699</v>
      </c>
      <c r="QT23" s="27">
        <v>31.733571428571398</v>
      </c>
      <c r="QU23" s="27">
        <f t="shared" si="85"/>
        <v>-0.92142857142860279</v>
      </c>
      <c r="QV23" s="27">
        <v>-22.3174047619048</v>
      </c>
      <c r="QW23" s="27">
        <v>-0.84052380952380901</v>
      </c>
      <c r="QX23" s="27">
        <v>-0.92578571428571399</v>
      </c>
      <c r="QY23" s="27">
        <v>110</v>
      </c>
      <c r="QZ23" s="30">
        <v>164.5</v>
      </c>
      <c r="RA23" s="30">
        <v>180</v>
      </c>
      <c r="RB23" s="30">
        <f t="shared" si="121"/>
        <v>50.921428571429004</v>
      </c>
      <c r="RC23" s="30">
        <f t="shared" si="87"/>
        <v>54.5</v>
      </c>
      <c r="RD23" s="27">
        <v>0.70765</v>
      </c>
      <c r="RE23" s="27">
        <v>0.31808750000000002</v>
      </c>
      <c r="RF23" s="27">
        <v>8.9647500000000005E-2</v>
      </c>
      <c r="RG23" s="27">
        <v>0.10086000000000001</v>
      </c>
      <c r="RH23" s="27">
        <v>9.7472500000000004E-2</v>
      </c>
      <c r="RI23" s="27">
        <v>0.12439500000000001</v>
      </c>
      <c r="RJ23" s="27">
        <v>0.74683687583250002</v>
      </c>
      <c r="RK23" s="27">
        <v>0.77067067049000004</v>
      </c>
      <c r="RL23" s="27">
        <v>0.51391937793499998</v>
      </c>
      <c r="RM23" s="27">
        <v>0.55482990428750001</v>
      </c>
      <c r="RN23" s="27">
        <v>0.37911052418000002</v>
      </c>
      <c r="RO23" s="27">
        <v>0.75557542845000003</v>
      </c>
      <c r="RP23" s="27">
        <v>0.69864124933000005</v>
      </c>
      <c r="RQ23" s="27">
        <v>1.9176893522499999E-2</v>
      </c>
      <c r="RR23" s="27">
        <v>6.0067553886149998</v>
      </c>
      <c r="RS23" s="27">
        <v>0.49276203763999998</v>
      </c>
      <c r="RT23" s="27">
        <v>0.50800612597000006</v>
      </c>
      <c r="RU23" s="27">
        <v>0.6321132840675</v>
      </c>
      <c r="RV23" s="27">
        <v>0.64316370617499996</v>
      </c>
      <c r="RW23" s="27">
        <f t="shared" si="88"/>
        <v>1.7053164944843282</v>
      </c>
      <c r="RX23" s="27">
        <f t="shared" si="89"/>
        <v>1.2247023224741618</v>
      </c>
      <c r="RY23" s="27">
        <v>110.5</v>
      </c>
      <c r="RZ23" s="27">
        <v>35.8792592592593</v>
      </c>
      <c r="SA23" s="27">
        <v>35.162592592592603</v>
      </c>
      <c r="SB23" s="27">
        <v>35.149629629629601</v>
      </c>
      <c r="SC23" s="27">
        <v>133.47200000000001</v>
      </c>
      <c r="SD23" s="27">
        <v>168.5</v>
      </c>
      <c r="SE23" s="27">
        <v>183</v>
      </c>
      <c r="SF23" s="30">
        <f t="shared" si="90"/>
        <v>58</v>
      </c>
      <c r="SG23" s="30">
        <f t="shared" si="91"/>
        <v>35.027999999999992</v>
      </c>
      <c r="SH23" s="27">
        <v>0.59668139534883702</v>
      </c>
      <c r="SI23" s="27">
        <v>0.25960697674418598</v>
      </c>
      <c r="SJ23" s="27">
        <v>6.9134883720930199E-2</v>
      </c>
      <c r="SK23" s="27">
        <v>8.19325581395349E-2</v>
      </c>
      <c r="SL23" s="27">
        <v>7.9862790697674393E-2</v>
      </c>
      <c r="SM23" s="27">
        <v>0.107872093023256</v>
      </c>
      <c r="SN23" s="27">
        <v>0.75738697669999999</v>
      </c>
      <c r="SO23" s="27">
        <v>0.79082566849534897</v>
      </c>
      <c r="SP23" s="27">
        <v>0.51875866497674405</v>
      </c>
      <c r="SQ23" s="27">
        <v>0.57754470554418602</v>
      </c>
      <c r="SR23" s="27">
        <v>0.39347054585581398</v>
      </c>
      <c r="SS23" s="27">
        <v>0.76269562792093004</v>
      </c>
      <c r="ST23" s="27">
        <v>0.69218173014651196</v>
      </c>
      <c r="SU23" s="27">
        <v>1.3626883681395301E-2</v>
      </c>
      <c r="SV23" s="27">
        <v>6.2848299487697696</v>
      </c>
      <c r="SW23" s="27">
        <v>0.49786390229534899</v>
      </c>
      <c r="SX23" s="27">
        <v>0.51959338939302302</v>
      </c>
      <c r="SY23" s="27">
        <v>0.63952240576976704</v>
      </c>
      <c r="SZ23" s="27">
        <v>0.65511891643488396</v>
      </c>
      <c r="TA23" s="27">
        <f t="shared" si="92"/>
        <v>1.7696787663455547</v>
      </c>
      <c r="TB23" s="27">
        <f t="shared" si="93"/>
        <v>1.2984027734231529</v>
      </c>
      <c r="TC23" s="27">
        <v>0.66748958333333297</v>
      </c>
      <c r="TD23" s="27">
        <v>0.280360416666667</v>
      </c>
      <c r="TE23" s="27">
        <v>6.8356249999999993E-2</v>
      </c>
      <c r="TF23" s="27">
        <v>8.2597916666666701E-2</v>
      </c>
      <c r="TG23" s="27">
        <v>8.5422916666666696E-2</v>
      </c>
      <c r="TH23" s="27">
        <v>0.108514583333333</v>
      </c>
      <c r="TI23" s="27">
        <v>0.77854204704166696</v>
      </c>
      <c r="TJ23" s="27">
        <v>0.81266274272708305</v>
      </c>
      <c r="TK23" s="27">
        <v>0.54275974270416605</v>
      </c>
      <c r="TL23" s="27">
        <v>0.60521363451041699</v>
      </c>
      <c r="TM23" s="27">
        <v>0.40863801587916698</v>
      </c>
      <c r="TN23" s="27">
        <v>0.77226402093541702</v>
      </c>
      <c r="TO23" s="27">
        <v>0.71937663156874998</v>
      </c>
      <c r="TP23" s="27">
        <v>-1.48284484541667E-2</v>
      </c>
      <c r="TQ23" s="27">
        <v>7.0804266313854196</v>
      </c>
      <c r="TR23" s="27">
        <v>0.50316029925625005</v>
      </c>
      <c r="TS23" s="27">
        <v>0.52499345514791596</v>
      </c>
      <c r="TT23" s="27">
        <v>0.64712573839583298</v>
      </c>
      <c r="TU23" s="27">
        <v>0.66264606530625003</v>
      </c>
      <c r="TV23" s="27">
        <f t="shared" si="94"/>
        <v>1.8260450855918651</v>
      </c>
      <c r="TW23" s="27">
        <f t="shared" si="95"/>
        <v>1.380826763169428</v>
      </c>
      <c r="TX23" s="27">
        <v>118.55</v>
      </c>
      <c r="TY23" s="27">
        <v>33.213333333333303</v>
      </c>
      <c r="TZ23" s="27">
        <v>30.47625</v>
      </c>
      <c r="UA23" s="27">
        <v>30.372499999999999</v>
      </c>
      <c r="UB23" s="27">
        <v>-42.905625000000001</v>
      </c>
      <c r="UC23" s="27">
        <v>-2.84010416666667</v>
      </c>
      <c r="UD23" s="27">
        <v>-2.4455416666666698</v>
      </c>
      <c r="UE23" s="27">
        <v>125.8</v>
      </c>
      <c r="UF23" s="27">
        <v>185</v>
      </c>
      <c r="UG23" s="30">
        <f t="shared" si="96"/>
        <v>66.45</v>
      </c>
      <c r="UH23" s="30">
        <f t="shared" si="97"/>
        <v>59.2</v>
      </c>
      <c r="UI23" s="27">
        <v>0.57757959183673502</v>
      </c>
      <c r="UJ23" s="27">
        <v>0.23305714285714299</v>
      </c>
      <c r="UK23" s="27">
        <v>5.15244897959184E-2</v>
      </c>
      <c r="UL23" s="27">
        <v>6.6706122448979596E-2</v>
      </c>
      <c r="UM23" s="27">
        <v>6.1195918367347002E-2</v>
      </c>
      <c r="UN23" s="27">
        <v>8.7608163265306099E-2</v>
      </c>
      <c r="UO23" s="27">
        <v>0.79245796806938795</v>
      </c>
      <c r="UP23" s="27">
        <v>0.83541044081020399</v>
      </c>
      <c r="UQ23" s="27">
        <v>0.55404473948571398</v>
      </c>
      <c r="UR23" s="27">
        <v>0.63636287931428603</v>
      </c>
      <c r="US23" s="27">
        <v>0.42511938885510198</v>
      </c>
      <c r="UT23" s="27">
        <v>0.80783616452040796</v>
      </c>
      <c r="UU23" s="27">
        <v>0.735749385034694</v>
      </c>
      <c r="UV23" s="27">
        <v>4.4674079436734702E-2</v>
      </c>
      <c r="UW23" s="27">
        <v>7.6687716243265296</v>
      </c>
      <c r="UX23" s="27">
        <v>0.50915360902653095</v>
      </c>
      <c r="UY23" s="27">
        <v>0.53652801720816301</v>
      </c>
      <c r="UZ23" s="27">
        <v>0.65543158042449001</v>
      </c>
      <c r="VA23" s="27">
        <v>0.67465935320204096</v>
      </c>
      <c r="VB23" s="27">
        <f t="shared" si="98"/>
        <v>1.8978538746051197</v>
      </c>
      <c r="VC23" s="27">
        <f t="shared" si="99"/>
        <v>1.478274575736878</v>
      </c>
      <c r="VD23" s="27">
        <v>129.07142857142901</v>
      </c>
      <c r="VE23" s="27">
        <v>36.010408163265303</v>
      </c>
      <c r="VF23" s="27">
        <v>29.243469387755098</v>
      </c>
      <c r="VG23" s="27">
        <v>28.820816326530601</v>
      </c>
      <c r="VH23" s="27">
        <v>161.34391836734699</v>
      </c>
      <c r="VI23" s="27">
        <v>-2.4291836734693901</v>
      </c>
      <c r="VJ23" s="27">
        <v>-2.0891836734693898</v>
      </c>
      <c r="VK23" s="27">
        <v>123.71632653061199</v>
      </c>
      <c r="VL23" s="27">
        <v>190</v>
      </c>
      <c r="VM23" s="30">
        <f t="shared" si="100"/>
        <v>60.92857142857099</v>
      </c>
      <c r="VN23" s="30">
        <f t="shared" si="101"/>
        <v>66.283673469388006</v>
      </c>
      <c r="VO23" s="27">
        <v>0.60928222222222195</v>
      </c>
      <c r="VP23" s="27">
        <v>0.246255555555556</v>
      </c>
      <c r="VQ23" s="27">
        <v>4.5728888888888902E-2</v>
      </c>
      <c r="VR23" s="27">
        <v>6.7991111111111099E-2</v>
      </c>
      <c r="VS23" s="27">
        <v>7.3451111111111106E-2</v>
      </c>
      <c r="VT23" s="27">
        <v>9.0286666666666696E-2</v>
      </c>
      <c r="VU23" s="27">
        <v>0.79927313435555603</v>
      </c>
      <c r="VV23" s="27">
        <v>0.86000340549555598</v>
      </c>
      <c r="VW23" s="27">
        <v>0.56716152823333299</v>
      </c>
      <c r="VX23" s="27">
        <v>0.68610353823555503</v>
      </c>
      <c r="VY23" s="27">
        <v>0.42460409760666701</v>
      </c>
      <c r="VZ23" s="27">
        <v>0.78440091039111104</v>
      </c>
      <c r="WA23" s="27">
        <v>0.74149647460444401</v>
      </c>
      <c r="WB23" s="27">
        <v>-3.6282520046666697E-2</v>
      </c>
      <c r="WC23" s="27">
        <v>7.9897686996422204</v>
      </c>
      <c r="WD23" s="27">
        <v>0.49389559114666598</v>
      </c>
      <c r="WE23" s="27">
        <v>0.5312224579</v>
      </c>
      <c r="WF23" s="27">
        <v>0.64453512436222204</v>
      </c>
      <c r="WG23" s="27">
        <v>0.67074316238444398</v>
      </c>
      <c r="WH23" s="27">
        <f t="shared" si="102"/>
        <v>1.8103660361049161</v>
      </c>
      <c r="WI23" s="27">
        <f t="shared" si="103"/>
        <v>1.4741867075756834</v>
      </c>
      <c r="WJ23" s="27">
        <v>123.15555555555601</v>
      </c>
      <c r="WK23" s="27">
        <v>36.337777777777802</v>
      </c>
      <c r="WL23" s="27">
        <v>31.701333333333299</v>
      </c>
      <c r="WM23" s="27">
        <v>32.159999999999997</v>
      </c>
      <c r="WN23" s="27">
        <v>-130.664311111111</v>
      </c>
      <c r="WO23" s="27">
        <v>-2.5662888888888902</v>
      </c>
      <c r="WP23" s="27">
        <v>-2.0175111111111099</v>
      </c>
      <c r="WQ23" s="27">
        <v>129.64222222222199</v>
      </c>
      <c r="WR23" s="27">
        <v>196.5</v>
      </c>
      <c r="WS23" s="30">
        <f t="shared" si="104"/>
        <v>73.344444444443994</v>
      </c>
      <c r="WT23" s="30">
        <f t="shared" si="105"/>
        <v>66.857777777778011</v>
      </c>
      <c r="WU23" s="28">
        <v>5.04</v>
      </c>
      <c r="WV23" s="24">
        <v>1.07</v>
      </c>
      <c r="WW23" s="28">
        <v>81</v>
      </c>
      <c r="WX23" s="28">
        <v>27.7</v>
      </c>
      <c r="WY23" s="28">
        <v>6.7</v>
      </c>
      <c r="WZ23" s="28">
        <v>9.9</v>
      </c>
    </row>
    <row r="24" spans="1:624" x14ac:dyDescent="0.25">
      <c r="A24" s="27">
        <v>37</v>
      </c>
      <c r="B24" s="27">
        <v>5</v>
      </c>
      <c r="C24" s="27">
        <v>305</v>
      </c>
      <c r="D24" s="27">
        <v>3</v>
      </c>
      <c r="E24" s="27" t="s">
        <v>44</v>
      </c>
      <c r="F24" s="27">
        <v>1</v>
      </c>
      <c r="G24" s="27">
        <f t="shared" si="0"/>
        <v>0</v>
      </c>
      <c r="H24" s="28">
        <f t="shared" si="1"/>
        <v>0</v>
      </c>
      <c r="I24" s="27">
        <v>0</v>
      </c>
      <c r="J24" s="27">
        <f t="shared" si="2"/>
        <v>0</v>
      </c>
      <c r="K24" s="27">
        <f t="shared" si="3"/>
        <v>0</v>
      </c>
      <c r="L24" s="27">
        <f t="shared" si="4"/>
        <v>0</v>
      </c>
      <c r="M24" s="30">
        <v>408719.23000099999</v>
      </c>
      <c r="N24" s="30">
        <v>3660474.8657439998</v>
      </c>
      <c r="O24" s="31">
        <v>33.079042000000001</v>
      </c>
      <c r="P24" s="31">
        <v>-111.977998</v>
      </c>
      <c r="Q24" s="27">
        <v>47.12</v>
      </c>
      <c r="R24" s="27">
        <v>26.72</v>
      </c>
      <c r="S24" s="27">
        <v>26.160000000000004</v>
      </c>
      <c r="T24" s="27">
        <v>49.12</v>
      </c>
      <c r="U24" s="27">
        <v>22.72</v>
      </c>
      <c r="V24" s="27">
        <v>28.16</v>
      </c>
      <c r="W24" s="27">
        <v>54.849624060150397</v>
      </c>
      <c r="X24" s="27">
        <f t="shared" si="5"/>
        <v>-54.849624060150397</v>
      </c>
      <c r="Y24" s="29">
        <v>-9999</v>
      </c>
      <c r="Z24" s="29">
        <v>-9999</v>
      </c>
      <c r="AA24" s="29">
        <v>-9999</v>
      </c>
      <c r="AB24" s="27">
        <v>8.6</v>
      </c>
      <c r="AC24" s="27">
        <v>7.2</v>
      </c>
      <c r="AD24" s="27">
        <v>0.76</v>
      </c>
      <c r="AE24" s="27" t="s">
        <v>98</v>
      </c>
      <c r="AF24" s="27">
        <v>2</v>
      </c>
      <c r="AG24" s="27">
        <v>1</v>
      </c>
      <c r="AH24" s="27">
        <v>0.1</v>
      </c>
      <c r="AI24" s="27">
        <v>0</v>
      </c>
      <c r="AJ24" s="27">
        <v>314</v>
      </c>
      <c r="AK24" s="27">
        <v>20</v>
      </c>
      <c r="AL24" s="27">
        <v>1.21</v>
      </c>
      <c r="AM24" s="27">
        <v>5.9</v>
      </c>
      <c r="AN24" s="27">
        <v>15.8</v>
      </c>
      <c r="AO24" s="27">
        <v>3.52</v>
      </c>
      <c r="AP24" s="27">
        <v>3408</v>
      </c>
      <c r="AQ24" s="27">
        <v>300</v>
      </c>
      <c r="AR24" s="27">
        <v>251</v>
      </c>
      <c r="AS24" s="27">
        <v>21.4</v>
      </c>
      <c r="AT24" s="27">
        <v>0</v>
      </c>
      <c r="AU24" s="27">
        <v>4</v>
      </c>
      <c r="AV24" s="27">
        <v>79</v>
      </c>
      <c r="AW24" s="27">
        <v>12</v>
      </c>
      <c r="AX24" s="27">
        <v>5</v>
      </c>
      <c r="AY24" s="27">
        <v>1</v>
      </c>
      <c r="AZ24" s="27">
        <v>49</v>
      </c>
      <c r="BA24" s="27">
        <v>89.928486293206205</v>
      </c>
      <c r="BB24" s="27">
        <v>56</v>
      </c>
      <c r="BC24" s="27">
        <v>5.12</v>
      </c>
      <c r="BD24" s="27">
        <v>0.38500000000000001</v>
      </c>
      <c r="BE24" s="27">
        <v>0.2</v>
      </c>
      <c r="BF24" s="32">
        <v>3.9856158225951455</v>
      </c>
      <c r="BG24" s="32">
        <v>2.432031636183885</v>
      </c>
      <c r="BH24" s="32">
        <v>0.25228790502102394</v>
      </c>
      <c r="BI24" s="32">
        <v>0.44136824154880128</v>
      </c>
      <c r="BJ24" s="32">
        <v>1.8296340731853629</v>
      </c>
      <c r="BK24" s="32">
        <v>0.20846776194966996</v>
      </c>
      <c r="BL24" s="24">
        <f t="shared" si="6"/>
        <v>25.670589835116122</v>
      </c>
      <c r="BM24" s="24">
        <f t="shared" si="7"/>
        <v>26.679741455200219</v>
      </c>
      <c r="BN24" s="24">
        <f t="shared" si="8"/>
        <v>28.445214421395423</v>
      </c>
      <c r="BO24" s="28">
        <f t="shared" si="9"/>
        <v>36.597621761935557</v>
      </c>
      <c r="BP24" s="24">
        <f t="shared" si="10"/>
        <v>1.7654729661952051</v>
      </c>
      <c r="BQ24" s="24">
        <f t="shared" si="11"/>
        <v>7.3185362927414515</v>
      </c>
      <c r="BR24" s="24">
        <f t="shared" si="12"/>
        <v>0.83387104779867982</v>
      </c>
      <c r="BS24" s="24">
        <f t="shared" si="13"/>
        <v>9.917880306735336</v>
      </c>
      <c r="BT24" s="32">
        <v>2.7805362462760681</v>
      </c>
      <c r="BU24" s="32">
        <v>2.6679252782193963</v>
      </c>
      <c r="BV24" s="32">
        <v>1.8830228260326658</v>
      </c>
      <c r="BW24" s="32">
        <v>2.1679541490156988</v>
      </c>
      <c r="BX24" s="32">
        <v>1.6758665274255311</v>
      </c>
      <c r="BY24" s="32">
        <v>1.4658385093167701</v>
      </c>
      <c r="BZ24" s="24">
        <f t="shared" si="14"/>
        <v>21.793846097981856</v>
      </c>
      <c r="CA24" s="24">
        <f t="shared" si="15"/>
        <v>29.325937402112519</v>
      </c>
      <c r="CB24" s="24">
        <f t="shared" si="16"/>
        <v>37.997753998175313</v>
      </c>
      <c r="CC24" s="24">
        <f t="shared" si="17"/>
        <v>8.6718165960627953</v>
      </c>
      <c r="CD24" s="24">
        <f t="shared" si="18"/>
        <v>6.7034661097021244</v>
      </c>
      <c r="CE24" s="24">
        <f t="shared" si="19"/>
        <v>5.8633540372670803</v>
      </c>
      <c r="CF24" s="24">
        <f t="shared" si="20"/>
        <v>21.238636743032</v>
      </c>
      <c r="CG24" s="27">
        <v>3.2973053743089111</v>
      </c>
      <c r="CH24" s="27">
        <v>0.2757998194764818</v>
      </c>
      <c r="CI24" s="27">
        <v>-0.17981119824184605</v>
      </c>
      <c r="CJ24" s="27">
        <v>78.515585847449117</v>
      </c>
      <c r="CK24" s="27">
        <v>58.3</v>
      </c>
      <c r="CL24" s="27">
        <f t="shared" si="21"/>
        <v>11.216512263921302</v>
      </c>
      <c r="CM24" s="27">
        <v>1.3138324243926625</v>
      </c>
      <c r="CN24" s="27">
        <f t="shared" si="22"/>
        <v>0.32845810609816561</v>
      </c>
      <c r="CO24" s="27">
        <v>0.91528627568024679</v>
      </c>
      <c r="CP24" s="27">
        <v>0.7813673929376409</v>
      </c>
      <c r="CQ24" s="28">
        <f t="shared" ref="CQ24:CQ33" si="122">(4*CG24)+(4*CH24)</f>
        <v>14.292420775141572</v>
      </c>
      <c r="CR24" s="28">
        <f t="shared" ref="CR24:CR33" si="123">CQ24+(4*CI24)</f>
        <v>13.573175982174188</v>
      </c>
      <c r="CS24" s="28">
        <f t="shared" si="25"/>
        <v>58.439225037859401</v>
      </c>
      <c r="CT24" s="28">
        <f t="shared" si="26"/>
        <v>63.414202564973053</v>
      </c>
      <c r="CU24" s="27">
        <f t="shared" si="27"/>
        <v>44.86604905568521</v>
      </c>
      <c r="CV24" s="27">
        <f t="shared" si="28"/>
        <v>1.3138324243926625</v>
      </c>
      <c r="CW24" s="27">
        <f t="shared" ref="CW24:CW33" si="124">(CO24*4)</f>
        <v>3.6611451027209871</v>
      </c>
      <c r="CX24" s="27">
        <f t="shared" ref="CX24:CX33" si="125">SUM(CU24:CW24)</f>
        <v>49.841026582798861</v>
      </c>
      <c r="CY24" s="27">
        <v>2.4386211084492495</v>
      </c>
      <c r="CZ24" s="30">
        <v>14.353027095444155</v>
      </c>
      <c r="DA24" s="27">
        <v>4.0620340470376579</v>
      </c>
      <c r="DB24" s="27">
        <v>14.947643074276916</v>
      </c>
      <c r="DC24" s="27">
        <v>0.71319229596911027</v>
      </c>
      <c r="DD24" s="22">
        <v>6.2961507378523018</v>
      </c>
      <c r="DE24" s="24">
        <v>0</v>
      </c>
      <c r="DF24" s="24">
        <v>0</v>
      </c>
      <c r="DG24" s="24">
        <v>0</v>
      </c>
      <c r="DH24" s="24">
        <v>13.333333333333334</v>
      </c>
      <c r="DI24" s="24">
        <v>30</v>
      </c>
      <c r="DJ24" s="24">
        <v>25.666666666666668</v>
      </c>
      <c r="DK24" s="24">
        <v>41.666666666666664</v>
      </c>
      <c r="DL24" s="24">
        <v>37</v>
      </c>
      <c r="DM24" s="24">
        <v>53.666666666666664</v>
      </c>
      <c r="DN24" s="24">
        <v>45.333333333333336</v>
      </c>
      <c r="DO24" s="24">
        <v>55.666666666666664</v>
      </c>
      <c r="DP24" s="24">
        <v>57.333333333333336</v>
      </c>
      <c r="DQ24" s="24">
        <v>67.666666666666671</v>
      </c>
      <c r="DR24" s="28">
        <f t="shared" si="109"/>
        <v>46.888888888888886</v>
      </c>
      <c r="DS24" s="28">
        <f t="shared" si="31"/>
        <v>46.555555555555564</v>
      </c>
      <c r="DT24" s="24">
        <v>67.666666666666671</v>
      </c>
      <c r="DU24" s="24">
        <v>76</v>
      </c>
      <c r="DV24" s="24">
        <v>75.333333333333329</v>
      </c>
      <c r="DW24" s="24">
        <v>81.333333333333329</v>
      </c>
      <c r="DX24" s="24">
        <v>62.666666666666664</v>
      </c>
      <c r="DY24" s="24">
        <v>80</v>
      </c>
      <c r="DZ24" s="28">
        <v>73</v>
      </c>
      <c r="EA24" s="28">
        <v>81.666666666666671</v>
      </c>
      <c r="EB24" s="24">
        <v>178</v>
      </c>
      <c r="EC24" s="24">
        <v>189</v>
      </c>
      <c r="ED24" s="24">
        <v>199</v>
      </c>
      <c r="EE24" s="24">
        <v>199</v>
      </c>
      <c r="EF24" s="24">
        <v>201</v>
      </c>
      <c r="EG24" s="24">
        <v>203</v>
      </c>
      <c r="EH24" s="23">
        <v>42</v>
      </c>
      <c r="EI24" s="23">
        <v>39.6</v>
      </c>
      <c r="EJ24" s="23">
        <v>41.6</v>
      </c>
      <c r="EK24" s="23">
        <v>40.4</v>
      </c>
      <c r="EL24" s="23">
        <v>38.6</v>
      </c>
      <c r="EM24" s="23">
        <v>39.4</v>
      </c>
      <c r="EN24" s="23">
        <v>38.4</v>
      </c>
      <c r="EO24" s="23">
        <v>32.799999999999997</v>
      </c>
      <c r="EP24" s="23">
        <v>34.6</v>
      </c>
      <c r="EQ24" s="27">
        <v>5.52</v>
      </c>
      <c r="ER24" s="27">
        <v>4.5</v>
      </c>
      <c r="ES24" s="27">
        <v>4.57</v>
      </c>
      <c r="ET24" s="27">
        <v>3.77</v>
      </c>
      <c r="EU24" s="27">
        <v>3.75</v>
      </c>
      <c r="EV24" s="27">
        <v>3.73</v>
      </c>
      <c r="EW24" s="23">
        <v>3.63</v>
      </c>
      <c r="EX24" s="23">
        <v>2.94</v>
      </c>
      <c r="EY24" s="27">
        <v>3.17</v>
      </c>
      <c r="EZ24" s="23">
        <v>22454.681274900398</v>
      </c>
      <c r="FA24" s="23">
        <v>17730.577689243026</v>
      </c>
      <c r="FB24" s="23">
        <v>13572.21693625119</v>
      </c>
      <c r="FC24" s="27">
        <v>4267.1641790000003</v>
      </c>
      <c r="FD24" s="27">
        <v>1814.4886363636365</v>
      </c>
      <c r="FE24" s="23">
        <v>885.78199052132709</v>
      </c>
      <c r="FF24" s="27">
        <v>1523.5102420856613</v>
      </c>
      <c r="FG24" s="27">
        <v>17.257909875359537</v>
      </c>
      <c r="FH24" s="27">
        <v>183.21747765640515</v>
      </c>
      <c r="FI24" s="27">
        <v>174.36</v>
      </c>
      <c r="FJ24" s="27">
        <v>10</v>
      </c>
      <c r="FK24" s="27">
        <v>151.34</v>
      </c>
      <c r="FL24" s="27">
        <v>232.02999999999997</v>
      </c>
      <c r="FM24" s="27">
        <v>132</v>
      </c>
      <c r="FN24" s="27">
        <v>115.38000000000001</v>
      </c>
      <c r="FO24" s="27">
        <v>313.20000000000005</v>
      </c>
      <c r="FP24" s="24">
        <v>169.76000000000002</v>
      </c>
      <c r="FQ24" s="27">
        <v>139.57999999999998</v>
      </c>
      <c r="FR24" s="24">
        <v>178.18</v>
      </c>
      <c r="FS24" s="27">
        <v>143.59</v>
      </c>
      <c r="FT24" s="24">
        <f t="shared" si="32"/>
        <v>1368.4313725490194</v>
      </c>
      <c r="FU24" s="24">
        <f t="shared" si="33"/>
        <v>1221.8137254901958</v>
      </c>
      <c r="FV24" s="24">
        <f t="shared" si="34"/>
        <v>1709.4117647058827</v>
      </c>
      <c r="FW24" s="24">
        <f t="shared" si="114"/>
        <v>2274.8039215686272</v>
      </c>
      <c r="FX24" s="24">
        <f t="shared" si="36"/>
        <v>1131.1764705882354</v>
      </c>
      <c r="FY24" s="24">
        <f t="shared" si="37"/>
        <v>3070.588235294118</v>
      </c>
      <c r="FZ24" s="24">
        <f t="shared" si="38"/>
        <v>8185.9803921568628</v>
      </c>
      <c r="GA24" s="24">
        <f t="shared" si="39"/>
        <v>1664.3137254901962</v>
      </c>
      <c r="GB24" s="24">
        <v>88.25</v>
      </c>
      <c r="GC24" s="24">
        <v>69.8</v>
      </c>
      <c r="GD24" s="24">
        <f t="shared" si="115"/>
        <v>11.710000000000022</v>
      </c>
      <c r="GE24" s="27">
        <v>2.4500000000000002</v>
      </c>
      <c r="GF24" s="27">
        <f t="shared" si="116"/>
        <v>41.880588235294127</v>
      </c>
      <c r="GG24" s="27">
        <v>0.66700000000000004</v>
      </c>
      <c r="GH24" s="27">
        <f t="shared" si="117"/>
        <v>15.172942156862744</v>
      </c>
      <c r="GI24" s="27">
        <v>0.98599999999999999</v>
      </c>
      <c r="GJ24" s="27">
        <f t="shared" si="118"/>
        <v>11.153400000000001</v>
      </c>
      <c r="GK24" s="27">
        <v>3.37</v>
      </c>
      <c r="GL24" s="27">
        <v>3.048</v>
      </c>
      <c r="GM24" s="27">
        <f t="shared" si="44"/>
        <v>1.1056430446194225</v>
      </c>
      <c r="GN24" s="29">
        <v>-9999</v>
      </c>
      <c r="GO24" s="27">
        <f t="shared" si="45"/>
        <v>56.087372549019612</v>
      </c>
      <c r="GP24" s="24">
        <f t="shared" si="46"/>
        <v>124.29430294117648</v>
      </c>
      <c r="GQ24" s="24">
        <f t="shared" si="47"/>
        <v>110.97705619747899</v>
      </c>
      <c r="GR24" s="29">
        <v>-9999</v>
      </c>
      <c r="GS24" s="27">
        <v>18.600000000000001</v>
      </c>
      <c r="GT24" s="24">
        <v>5.62</v>
      </c>
      <c r="GU24" s="24">
        <f t="shared" si="48"/>
        <v>5.1100000000000003</v>
      </c>
      <c r="GV24" s="27">
        <f t="shared" si="49"/>
        <v>3953.7528594651694</v>
      </c>
      <c r="GW24" s="27">
        <v>1.86</v>
      </c>
      <c r="GX24" s="27">
        <f t="shared" si="50"/>
        <v>0.36399217221135027</v>
      </c>
      <c r="GY24" s="27">
        <f t="shared" si="51"/>
        <v>1439.1350917035645</v>
      </c>
      <c r="GZ24" s="29">
        <v>-9999</v>
      </c>
      <c r="HA24" s="27">
        <v>3867.4749999999999</v>
      </c>
      <c r="HB24" s="27">
        <v>3923.1</v>
      </c>
      <c r="HC24" s="27">
        <f t="shared" si="52"/>
        <v>1427.9776908023482</v>
      </c>
      <c r="HD24" s="27">
        <f t="shared" si="53"/>
        <v>1477.9569099804303</v>
      </c>
      <c r="HE24" s="27">
        <f t="shared" si="54"/>
        <v>1430.9657499999998</v>
      </c>
      <c r="HF24" s="30">
        <v>2.71</v>
      </c>
      <c r="HG24" s="30">
        <f t="shared" si="55"/>
        <v>2.65</v>
      </c>
      <c r="HH24" s="30">
        <v>2559</v>
      </c>
      <c r="HI24" s="30">
        <f t="shared" si="56"/>
        <v>0.47153024911032027</v>
      </c>
      <c r="HJ24" s="27">
        <f t="shared" si="57"/>
        <v>2096.804354041215</v>
      </c>
      <c r="HK24" s="27">
        <f t="shared" si="58"/>
        <v>1979.9713439082914</v>
      </c>
      <c r="HL24" s="27">
        <v>3.46</v>
      </c>
      <c r="HM24" s="30">
        <f t="shared" si="119"/>
        <v>72.549430649826036</v>
      </c>
      <c r="HN24" s="30">
        <f t="shared" si="60"/>
        <v>81.255362327805173</v>
      </c>
      <c r="HO24" s="30">
        <f t="shared" si="61"/>
        <v>0.65373360166201733</v>
      </c>
      <c r="HP24" s="27">
        <v>3.03</v>
      </c>
      <c r="HQ24" s="27">
        <v>0.57256399999999996</v>
      </c>
      <c r="HR24" s="27">
        <v>0.48757600000000001</v>
      </c>
      <c r="HS24" s="27">
        <v>0.458088</v>
      </c>
      <c r="HT24" s="27">
        <v>0.38520799999999999</v>
      </c>
      <c r="HU24" s="27">
        <v>0.269868</v>
      </c>
      <c r="HV24" s="27">
        <v>0.299732</v>
      </c>
      <c r="HW24" s="27">
        <v>0.19543522796000001</v>
      </c>
      <c r="HX24" s="27">
        <v>0.11086418016000001</v>
      </c>
      <c r="HY24" s="27">
        <v>0.11732156752</v>
      </c>
      <c r="HZ24" s="27">
        <v>3.1177753839999999E-2</v>
      </c>
      <c r="IA24" s="27">
        <v>7.9968454640000006E-2</v>
      </c>
      <c r="IB24" s="27">
        <v>0.35915361684000002</v>
      </c>
      <c r="IC24" s="27">
        <v>0.31259361815999998</v>
      </c>
      <c r="ID24" s="27">
        <v>0.17610269815999999</v>
      </c>
      <c r="IE24" s="27">
        <v>0.48655554231999998</v>
      </c>
      <c r="IF24" s="27">
        <v>0.72113123643999999</v>
      </c>
      <c r="IG24" s="27">
        <v>0.40673609956000001</v>
      </c>
      <c r="IH24" s="27">
        <v>0.74113749819999997</v>
      </c>
      <c r="II24" s="27">
        <v>0.4500888348</v>
      </c>
      <c r="IJ24" s="27">
        <f t="shared" si="120"/>
        <v>2.8821215409658136</v>
      </c>
      <c r="IK24" s="27">
        <f t="shared" si="63"/>
        <v>0.1743071849311697</v>
      </c>
      <c r="IL24" s="27">
        <v>105.023076923077</v>
      </c>
      <c r="IM24" s="27">
        <v>27.86</v>
      </c>
      <c r="IN24" s="27">
        <v>34.503846153846098</v>
      </c>
      <c r="IO24" s="27">
        <v>34.583846153846203</v>
      </c>
      <c r="IP24" s="27">
        <v>108.007692307692</v>
      </c>
      <c r="IQ24" s="27">
        <v>-1.1321538461538501</v>
      </c>
      <c r="IR24" s="27">
        <v>-1.3610800000000001</v>
      </c>
      <c r="IS24" s="30">
        <v>104</v>
      </c>
      <c r="IT24" s="30">
        <v>118.5</v>
      </c>
      <c r="IU24" s="30">
        <f t="shared" si="64"/>
        <v>-1.0230769230769994</v>
      </c>
      <c r="IV24" s="27">
        <v>0.59562571428571398</v>
      </c>
      <c r="IW24" s="27">
        <v>0.48820000000000002</v>
      </c>
      <c r="IX24" s="27">
        <v>0.45657714285714301</v>
      </c>
      <c r="IY24" s="27">
        <v>0.38596571428571402</v>
      </c>
      <c r="IZ24" s="27">
        <v>0.27025142857142898</v>
      </c>
      <c r="JA24" s="27">
        <v>0.30171714285714302</v>
      </c>
      <c r="JB24" s="27">
        <v>0.21349370030000001</v>
      </c>
      <c r="JC24" s="27">
        <v>0.13200653225714301</v>
      </c>
      <c r="JD24" s="27">
        <v>0.11701608562</v>
      </c>
      <c r="JE24" s="27">
        <v>3.3475216837142899E-2</v>
      </c>
      <c r="JF24" s="27">
        <v>9.8976566491428594E-2</v>
      </c>
      <c r="JG24" s="27">
        <v>0.37574750854285699</v>
      </c>
      <c r="JH24" s="27">
        <v>0.32732114106857102</v>
      </c>
      <c r="JI24" s="27">
        <v>0.176458828211429</v>
      </c>
      <c r="JJ24" s="27">
        <v>0.54374293840571397</v>
      </c>
      <c r="JK24" s="27">
        <v>0.75116709264857195</v>
      </c>
      <c r="JL24" s="27">
        <v>0.46251729351714299</v>
      </c>
      <c r="JM24" s="27">
        <v>0.77323023470571395</v>
      </c>
      <c r="JN24" s="27">
        <v>0.51057986526285704</v>
      </c>
      <c r="JO24" s="27">
        <f t="shared" si="65"/>
        <v>3.3970907119624183</v>
      </c>
      <c r="JP24" s="27">
        <f t="shared" si="66"/>
        <v>0.22004447825832441</v>
      </c>
      <c r="JQ24" s="27">
        <v>31.843333333333302</v>
      </c>
      <c r="JR24" s="27">
        <v>41.230555555555597</v>
      </c>
      <c r="JS24" s="27">
        <v>41.692222222222199</v>
      </c>
      <c r="JT24" s="27">
        <v>-169.69905555555599</v>
      </c>
      <c r="JU24" s="27">
        <v>-1.0165555555555601</v>
      </c>
      <c r="JV24" s="27">
        <v>-2.9895</v>
      </c>
      <c r="JW24" s="30">
        <v>105.5</v>
      </c>
      <c r="JX24" s="30">
        <v>119</v>
      </c>
      <c r="JY24" s="27">
        <v>0.46644871794871801</v>
      </c>
      <c r="JZ24" s="27">
        <v>0.39586153846153799</v>
      </c>
      <c r="KA24" s="27">
        <v>0.33212820512820501</v>
      </c>
      <c r="KB24" s="27">
        <v>0.27192564102564099</v>
      </c>
      <c r="KC24" s="27">
        <v>0.201879487179487</v>
      </c>
      <c r="KD24" s="27">
        <v>0.213405128205128</v>
      </c>
      <c r="KE24" s="27">
        <v>0.263325862461539</v>
      </c>
      <c r="KF24" s="27">
        <v>0.16819068415897401</v>
      </c>
      <c r="KG24" s="27">
        <v>0.18566349748205099</v>
      </c>
      <c r="KH24" s="27">
        <v>8.7725781151282003E-2</v>
      </c>
      <c r="KI24" s="27">
        <v>8.1700666461538493E-2</v>
      </c>
      <c r="KJ24" s="27">
        <v>0.39580538869743598</v>
      </c>
      <c r="KK24" s="27">
        <v>0.372066852694872</v>
      </c>
      <c r="KL24" s="27">
        <v>0.14785677586410301</v>
      </c>
      <c r="KM24" s="27">
        <v>0.71658105650512804</v>
      </c>
      <c r="KN24" s="27">
        <v>0.48799172083846198</v>
      </c>
      <c r="KO24" s="27">
        <v>0.30964350541281999</v>
      </c>
      <c r="KP24" s="27">
        <v>0.52609735734615404</v>
      </c>
      <c r="KQ24" s="27">
        <v>0.36131851875897403</v>
      </c>
      <c r="KR24" s="27">
        <f t="shared" si="67"/>
        <v>1.1075394271001111</v>
      </c>
      <c r="KS24" s="27">
        <f t="shared" si="68"/>
        <v>0.17831280038345598</v>
      </c>
      <c r="KT24" s="27">
        <v>103.23</v>
      </c>
      <c r="KU24" s="27">
        <v>38.353499999999997</v>
      </c>
      <c r="KV24" s="27">
        <v>54.1175</v>
      </c>
      <c r="KW24" s="27">
        <v>53.570500000000003</v>
      </c>
      <c r="KX24" s="27">
        <v>113.8365</v>
      </c>
      <c r="KY24" s="27">
        <v>-1.35985</v>
      </c>
      <c r="KZ24" s="27">
        <v>-2.7985000000000002</v>
      </c>
      <c r="LA24" s="30">
        <v>109.5</v>
      </c>
      <c r="LB24" s="30">
        <v>122</v>
      </c>
      <c r="LC24" s="30">
        <f t="shared" si="108"/>
        <v>6.269999999999996</v>
      </c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30"/>
      <c r="MG24" s="30"/>
      <c r="MH24" s="30"/>
      <c r="MI24" s="27">
        <v>0.52027500000000004</v>
      </c>
      <c r="MJ24" s="27">
        <v>0.31106</v>
      </c>
      <c r="MK24" s="27">
        <v>0.23669000000000001</v>
      </c>
      <c r="ML24" s="27">
        <v>0.20041</v>
      </c>
      <c r="MM24" s="27">
        <v>0.1522425</v>
      </c>
      <c r="MN24" s="27">
        <v>0.18187999999999999</v>
      </c>
      <c r="MO24" s="27">
        <v>0.44016205559749999</v>
      </c>
      <c r="MP24" s="27">
        <v>0.3731590112025</v>
      </c>
      <c r="MQ24" s="27">
        <v>0.2151890870325</v>
      </c>
      <c r="MR24" s="27">
        <v>0.136906815815</v>
      </c>
      <c r="MS24" s="27">
        <v>0.2500656851725</v>
      </c>
      <c r="MT24" s="27">
        <v>0.54456513179249999</v>
      </c>
      <c r="MU24" s="27">
        <v>0.4787436806375</v>
      </c>
      <c r="MV24" s="27">
        <v>0.13604634925</v>
      </c>
      <c r="MW24" s="27">
        <v>1.6142746612500001</v>
      </c>
      <c r="MX24" s="27">
        <v>0.6822896624675</v>
      </c>
      <c r="MY24" s="27">
        <v>0.57477500097750001</v>
      </c>
      <c r="MZ24" s="27">
        <v>0.74590643455750005</v>
      </c>
      <c r="NA24" s="27">
        <v>0.65998162252750003</v>
      </c>
      <c r="NB24" s="27">
        <f t="shared" si="73"/>
        <v>2.8131639101788366</v>
      </c>
      <c r="NC24" s="27">
        <f t="shared" si="74"/>
        <v>0.67258728219636099</v>
      </c>
      <c r="ND24" s="27">
        <v>107.35</v>
      </c>
      <c r="NE24" s="27">
        <v>43.192500000000003</v>
      </c>
      <c r="NF24" s="27">
        <v>44.022500000000001</v>
      </c>
      <c r="NG24" s="27">
        <v>-88.318375000000003</v>
      </c>
      <c r="NH24" s="27">
        <v>-2.7777500000000002</v>
      </c>
      <c r="NI24" s="27">
        <v>-0.64442500000000003</v>
      </c>
      <c r="NJ24" s="28">
        <v>131</v>
      </c>
      <c r="NK24" s="28">
        <v>148.5</v>
      </c>
      <c r="NL24" s="30">
        <f t="shared" si="75"/>
        <v>23.650000000000006</v>
      </c>
      <c r="NM24" s="27">
        <v>0.55349545454545501</v>
      </c>
      <c r="NN24" s="27">
        <v>0.31894545454545498</v>
      </c>
      <c r="NO24" s="27">
        <v>0.17601363636363601</v>
      </c>
      <c r="NP24" s="27">
        <v>0.153786363636364</v>
      </c>
      <c r="NQ24" s="27">
        <v>0.133745454545455</v>
      </c>
      <c r="NR24" s="27">
        <v>0.154640909090909</v>
      </c>
      <c r="NS24" s="27">
        <v>0.56264961782727296</v>
      </c>
      <c r="NT24" s="27">
        <v>0.51603089274090896</v>
      </c>
      <c r="NU24" s="27">
        <v>0.34798530835000002</v>
      </c>
      <c r="NV24" s="27">
        <v>0.28834866971818202</v>
      </c>
      <c r="NW24" s="27">
        <v>0.26795904962727302</v>
      </c>
      <c r="NX24" s="27">
        <v>0.60867827017727305</v>
      </c>
      <c r="NY24" s="27">
        <v>0.56108858055909105</v>
      </c>
      <c r="NZ24" s="27">
        <v>7.0045605359090907E-2</v>
      </c>
      <c r="OA24" s="27">
        <v>2.6127826798954499</v>
      </c>
      <c r="OB24" s="27">
        <v>0.52102687115000001</v>
      </c>
      <c r="OC24" s="27">
        <v>0.47664199203181801</v>
      </c>
      <c r="OD24" s="27">
        <v>0.62166090865000001</v>
      </c>
      <c r="OE24" s="27">
        <v>0.58687666552272699</v>
      </c>
      <c r="OF24" s="27">
        <f t="shared" si="76"/>
        <v>1.6409922086182136</v>
      </c>
      <c r="OG24" s="27">
        <f t="shared" si="77"/>
        <v>0.73539220157336582</v>
      </c>
      <c r="OH24" s="27">
        <v>110.19545454545499</v>
      </c>
      <c r="OI24" s="27">
        <v>36.1754545454545</v>
      </c>
      <c r="OJ24" s="27">
        <v>32.403636363636402</v>
      </c>
      <c r="OK24" s="27">
        <v>32.640909090909098</v>
      </c>
      <c r="OL24" s="28">
        <v>147</v>
      </c>
      <c r="OM24" s="28">
        <v>162</v>
      </c>
      <c r="ON24" s="30">
        <f t="shared" si="78"/>
        <v>36.804545454545007</v>
      </c>
      <c r="OO24" s="27">
        <v>0.55964999999999998</v>
      </c>
      <c r="OP24" s="27">
        <v>0.29905238095238101</v>
      </c>
      <c r="OQ24" s="27">
        <v>0.13034285714285701</v>
      </c>
      <c r="OR24" s="27">
        <v>0.131761904761905</v>
      </c>
      <c r="OS24" s="27">
        <v>0.11921428571428599</v>
      </c>
      <c r="OT24" s="27">
        <v>0.14082380952380999</v>
      </c>
      <c r="OU24" s="27">
        <v>0.61667082377857096</v>
      </c>
      <c r="OV24" s="27">
        <v>0.62059522026666702</v>
      </c>
      <c r="OW24" s="27">
        <v>0.387021753678571</v>
      </c>
      <c r="OX24" s="27">
        <v>0.39215124415000002</v>
      </c>
      <c r="OY24" s="27">
        <v>0.30265545865952398</v>
      </c>
      <c r="OZ24" s="27">
        <v>0.64691878565952399</v>
      </c>
      <c r="PA24" s="27">
        <v>0.59570310868333298</v>
      </c>
      <c r="PB24" s="27">
        <v>5.01437793119048E-2</v>
      </c>
      <c r="PC24" s="27">
        <v>3.26219470247143</v>
      </c>
      <c r="PD24" s="27">
        <v>0.48819804430952402</v>
      </c>
      <c r="PE24" s="27">
        <v>0.491147556419048</v>
      </c>
      <c r="PF24" s="27">
        <v>0.60666735385952397</v>
      </c>
      <c r="PG24" s="27">
        <v>0.60903632054523804</v>
      </c>
      <c r="PH24" s="27">
        <f t="shared" si="79"/>
        <v>1.5446526856529939</v>
      </c>
      <c r="PI24" s="27">
        <f t="shared" si="80"/>
        <v>0.8714112832598202</v>
      </c>
      <c r="PJ24" s="27">
        <v>115.94285714285699</v>
      </c>
      <c r="PK24" s="27">
        <v>40.586428571428598</v>
      </c>
      <c r="PL24" s="27">
        <v>35.608571428571402</v>
      </c>
      <c r="PM24" s="27">
        <v>35.7607142857143</v>
      </c>
      <c r="PN24" s="27">
        <v>-22.175119047618999</v>
      </c>
      <c r="PO24" s="27">
        <v>-0.91507142857142798</v>
      </c>
      <c r="PP24" s="27">
        <v>-0.98980952380952403</v>
      </c>
      <c r="PQ24" s="27">
        <v>109.33076923076899</v>
      </c>
      <c r="PR24" s="30">
        <v>159</v>
      </c>
      <c r="PS24" s="30">
        <v>171</v>
      </c>
      <c r="PT24" s="30">
        <f t="shared" si="81"/>
        <v>43.057142857143006</v>
      </c>
      <c r="PU24" s="30">
        <f t="shared" si="82"/>
        <v>49.669230769231007</v>
      </c>
      <c r="PV24" s="27">
        <v>0.55459999999999998</v>
      </c>
      <c r="PW24" s="27">
        <v>0.27637105263157902</v>
      </c>
      <c r="PX24" s="27">
        <v>9.3755263157894703E-2</v>
      </c>
      <c r="PY24" s="27">
        <v>0.10935</v>
      </c>
      <c r="PZ24" s="27">
        <v>9.5305263157894698E-2</v>
      </c>
      <c r="QA24" s="27">
        <v>0.12547631578947399</v>
      </c>
      <c r="QB24" s="27">
        <v>0.66837080969999996</v>
      </c>
      <c r="QC24" s="27">
        <v>0.70913430089473695</v>
      </c>
      <c r="QD24" s="27">
        <v>0.430819722621053</v>
      </c>
      <c r="QE24" s="27">
        <v>0.49216725533421102</v>
      </c>
      <c r="QF24" s="27">
        <v>0.33442630672894702</v>
      </c>
      <c r="QG24" s="27">
        <v>0.70462575317105203</v>
      </c>
      <c r="QH24" s="27">
        <v>0.62843082287894703</v>
      </c>
      <c r="QI24" s="27">
        <v>6.9068817013157896E-2</v>
      </c>
      <c r="QJ24" s="27">
        <v>4.0825766018789498</v>
      </c>
      <c r="QK24" s="27">
        <v>0.47228258948684199</v>
      </c>
      <c r="QL24" s="27">
        <v>0.500970650352632</v>
      </c>
      <c r="QM24" s="27">
        <v>0.60435908596052601</v>
      </c>
      <c r="QN24" s="27">
        <v>0.62586734653420995</v>
      </c>
      <c r="QO24" s="27">
        <f t="shared" si="83"/>
        <v>1.5235755252615486</v>
      </c>
      <c r="QP24" s="27">
        <f t="shared" si="84"/>
        <v>1.0067224650308026</v>
      </c>
      <c r="QQ24" s="27">
        <v>113.570588235294</v>
      </c>
      <c r="QR24" s="27">
        <v>32.840000000000003</v>
      </c>
      <c r="QS24" s="27">
        <v>31.260588235294101</v>
      </c>
      <c r="QT24" s="27">
        <v>31.2329411764706</v>
      </c>
      <c r="QU24" s="27">
        <f t="shared" si="85"/>
        <v>-1.6070588235294032</v>
      </c>
      <c r="QV24" s="27">
        <v>-30.3053947368421</v>
      </c>
      <c r="QW24" s="27">
        <v>-1.18665789473684</v>
      </c>
      <c r="QX24" s="27">
        <v>-1.27239473684211</v>
      </c>
      <c r="QY24" s="27">
        <v>115.764705882353</v>
      </c>
      <c r="QZ24" s="30">
        <v>164.5</v>
      </c>
      <c r="RA24" s="30">
        <v>180</v>
      </c>
      <c r="RB24" s="30">
        <f t="shared" si="121"/>
        <v>50.929411764706003</v>
      </c>
      <c r="RC24" s="30">
        <f t="shared" si="87"/>
        <v>48.735294117647001</v>
      </c>
      <c r="RD24" s="27">
        <v>0.60594864864864895</v>
      </c>
      <c r="RE24" s="27">
        <v>0.30778918918918902</v>
      </c>
      <c r="RF24" s="27">
        <v>0.104710810810811</v>
      </c>
      <c r="RG24" s="27">
        <v>0.115954054054054</v>
      </c>
      <c r="RH24" s="27">
        <v>0.104718918918919</v>
      </c>
      <c r="RI24" s="27">
        <v>0.13473513513513499</v>
      </c>
      <c r="RJ24" s="27">
        <v>0.67695444352702705</v>
      </c>
      <c r="RK24" s="27">
        <v>0.70347464839999996</v>
      </c>
      <c r="RL24" s="27">
        <v>0.45092154904054099</v>
      </c>
      <c r="RM24" s="27">
        <v>0.490338327721622</v>
      </c>
      <c r="RN24" s="27">
        <v>0.326060371913514</v>
      </c>
      <c r="RO24" s="27">
        <v>0.70323638626756801</v>
      </c>
      <c r="RP24" s="27">
        <v>0.63415287099999995</v>
      </c>
      <c r="RQ24" s="27">
        <v>5.1401446167567602E-2</v>
      </c>
      <c r="RR24" s="27">
        <v>4.23273051527568</v>
      </c>
      <c r="RS24" s="27">
        <v>0.464201092072973</v>
      </c>
      <c r="RT24" s="27">
        <v>0.48190996994324298</v>
      </c>
      <c r="RU24" s="27">
        <v>0.59573494627027002</v>
      </c>
      <c r="RV24" s="27">
        <v>0.60915344768108104</v>
      </c>
      <c r="RW24" s="27">
        <f t="shared" si="88"/>
        <v>1.4681989379683038</v>
      </c>
      <c r="RX24" s="27">
        <f t="shared" si="89"/>
        <v>0.96871322948315131</v>
      </c>
      <c r="RY24" s="27">
        <v>108.365384615385</v>
      </c>
      <c r="RZ24" s="27">
        <v>35.713461538461601</v>
      </c>
      <c r="SA24" s="27">
        <v>33.200000000000003</v>
      </c>
      <c r="SB24" s="27">
        <v>33.985769230769201</v>
      </c>
      <c r="SC24" s="27">
        <v>119.10384615384601</v>
      </c>
      <c r="SD24" s="27">
        <v>168.5</v>
      </c>
      <c r="SE24" s="27">
        <v>183</v>
      </c>
      <c r="SF24" s="30">
        <f t="shared" si="90"/>
        <v>60.134615384615003</v>
      </c>
      <c r="SG24" s="30">
        <f t="shared" si="91"/>
        <v>49.396153846153993</v>
      </c>
      <c r="SH24" s="27">
        <v>0.48889230769230801</v>
      </c>
      <c r="SI24" s="27">
        <v>0.24195384615384599</v>
      </c>
      <c r="SJ24" s="27">
        <v>8.5887179487179499E-2</v>
      </c>
      <c r="SK24" s="27">
        <v>9.6815384615384595E-2</v>
      </c>
      <c r="SL24" s="27">
        <v>8.4379487179487206E-2</v>
      </c>
      <c r="SM24" s="27">
        <v>0.113941025641026</v>
      </c>
      <c r="SN24" s="27">
        <v>0.66770071703589695</v>
      </c>
      <c r="SO24" s="27">
        <v>0.69968322813589701</v>
      </c>
      <c r="SP24" s="27">
        <v>0.42731384805897399</v>
      </c>
      <c r="SQ24" s="27">
        <v>0.47527460344102601</v>
      </c>
      <c r="SR24" s="27">
        <v>0.33706523868974397</v>
      </c>
      <c r="SS24" s="27">
        <v>0.70382616234102602</v>
      </c>
      <c r="ST24" s="27">
        <v>0.62006362592051301</v>
      </c>
      <c r="SU24" s="27">
        <v>6.8635005848717998E-2</v>
      </c>
      <c r="SV24" s="27">
        <v>4.05762798339744</v>
      </c>
      <c r="SW24" s="27">
        <v>0.48208329659487198</v>
      </c>
      <c r="SX24" s="27">
        <v>0.50491265122307705</v>
      </c>
      <c r="SY24" s="27">
        <v>0.61241144628205102</v>
      </c>
      <c r="SZ24" s="27">
        <v>0.62951388390256402</v>
      </c>
      <c r="TA24" s="27">
        <f t="shared" si="92"/>
        <v>1.5822626753852775</v>
      </c>
      <c r="TB24" s="27">
        <f t="shared" si="93"/>
        <v>1.0206015133210431</v>
      </c>
      <c r="TC24" s="27">
        <v>0.53455681818181799</v>
      </c>
      <c r="TD24" s="27">
        <v>0.253915909090909</v>
      </c>
      <c r="TE24" s="27">
        <v>8.4893181818181798E-2</v>
      </c>
      <c r="TF24" s="27">
        <v>9.7461363636363596E-2</v>
      </c>
      <c r="TG24" s="27">
        <v>9.1274999999999995E-2</v>
      </c>
      <c r="TH24" s="27">
        <v>0.114129545454545</v>
      </c>
      <c r="TI24" s="27">
        <v>0.69051966993636404</v>
      </c>
      <c r="TJ24" s="27">
        <v>0.72485776918181799</v>
      </c>
      <c r="TK24" s="27">
        <v>0.44453870351136399</v>
      </c>
      <c r="TL24" s="27">
        <v>0.49806784149318201</v>
      </c>
      <c r="TM24" s="27">
        <v>0.35553311883181798</v>
      </c>
      <c r="TN24" s="27">
        <v>0.707272851159091</v>
      </c>
      <c r="TO24" s="27">
        <v>0.64700114982727297</v>
      </c>
      <c r="TP24" s="27">
        <v>3.3156677627272702E-2</v>
      </c>
      <c r="TQ24" s="27">
        <v>4.49684566023409</v>
      </c>
      <c r="TR24" s="27">
        <v>0.49077194082272702</v>
      </c>
      <c r="TS24" s="27">
        <v>0.51491023882954601</v>
      </c>
      <c r="TT24" s="27">
        <v>0.62414699456136402</v>
      </c>
      <c r="TU24" s="27">
        <v>0.64199581124318195</v>
      </c>
      <c r="TV24" s="27">
        <f t="shared" si="94"/>
        <v>1.6603738066424634</v>
      </c>
      <c r="TW24" s="27">
        <f t="shared" si="95"/>
        <v>1.1052513806467781</v>
      </c>
      <c r="TX24" s="27">
        <v>124.70454545454599</v>
      </c>
      <c r="TY24" s="27">
        <v>33.000227272727301</v>
      </c>
      <c r="TZ24" s="27">
        <v>29.16</v>
      </c>
      <c r="UA24" s="27">
        <v>29.064090909090901</v>
      </c>
      <c r="UB24" s="27">
        <v>-112.00475</v>
      </c>
      <c r="UC24" s="27">
        <v>-2.8865909090909101</v>
      </c>
      <c r="UD24" s="27">
        <v>-2.0794318181818201</v>
      </c>
      <c r="UE24" s="27">
        <v>124.995454545455</v>
      </c>
      <c r="UF24" s="27">
        <v>185</v>
      </c>
      <c r="UG24" s="30">
        <f t="shared" si="96"/>
        <v>60.295454545454007</v>
      </c>
      <c r="UH24" s="30">
        <f t="shared" si="97"/>
        <v>60.004545454544996</v>
      </c>
      <c r="UI24" s="27">
        <v>0.45249512195121999</v>
      </c>
      <c r="UJ24" s="27">
        <v>0.21215365853658499</v>
      </c>
      <c r="UK24" s="27">
        <v>7.0451219512195101E-2</v>
      </c>
      <c r="UL24" s="27">
        <v>8.3397560975609797E-2</v>
      </c>
      <c r="UM24" s="27">
        <v>6.6707317073170694E-2</v>
      </c>
      <c r="UN24" s="27">
        <v>9.6026829268292702E-2</v>
      </c>
      <c r="UO24" s="27">
        <v>0.687859490685366</v>
      </c>
      <c r="UP24" s="27">
        <v>0.729831651978049</v>
      </c>
      <c r="UQ24" s="27">
        <v>0.43486037617561002</v>
      </c>
      <c r="UR24" s="27">
        <v>0.50096861587073205</v>
      </c>
      <c r="US24" s="27">
        <v>0.36134992762926799</v>
      </c>
      <c r="UT24" s="27">
        <v>0.74240725881463399</v>
      </c>
      <c r="UU24" s="27">
        <v>0.64917193475609802</v>
      </c>
      <c r="UV24" s="27">
        <v>0.112221888119512</v>
      </c>
      <c r="UW24" s="27">
        <v>4.4414996893536598</v>
      </c>
      <c r="UX24" s="27">
        <v>0.49539797453902401</v>
      </c>
      <c r="UY24" s="27">
        <v>0.52540062114877994</v>
      </c>
      <c r="UZ24" s="27">
        <v>0.62896821729512198</v>
      </c>
      <c r="VA24" s="27">
        <v>0.651021054614634</v>
      </c>
      <c r="VB24" s="27">
        <f t="shared" si="98"/>
        <v>1.6960996936211332</v>
      </c>
      <c r="VC24" s="27">
        <f t="shared" si="99"/>
        <v>1.1328650425945361</v>
      </c>
      <c r="VD24" s="27">
        <v>135.90487804878001</v>
      </c>
      <c r="VE24" s="27">
        <v>35.711951219512201</v>
      </c>
      <c r="VF24" s="27">
        <v>27.9592682926829</v>
      </c>
      <c r="VG24" s="27">
        <v>27.622926829268302</v>
      </c>
      <c r="VH24" s="27">
        <v>163.985170731707</v>
      </c>
      <c r="VI24" s="27">
        <v>-2.97539024390244</v>
      </c>
      <c r="VJ24" s="27">
        <v>-2.1774146341463401</v>
      </c>
      <c r="VK24" s="27">
        <v>133.792682926829</v>
      </c>
      <c r="VL24" s="27">
        <v>190</v>
      </c>
      <c r="VM24" s="30">
        <f t="shared" si="100"/>
        <v>54.095121951219994</v>
      </c>
      <c r="VN24" s="30">
        <f t="shared" si="101"/>
        <v>56.207317073170998</v>
      </c>
      <c r="VO24" s="27">
        <v>0.42677500000000002</v>
      </c>
      <c r="VP24" s="27">
        <v>0.2029725</v>
      </c>
      <c r="VQ24" s="27">
        <v>5.7252499999999998E-2</v>
      </c>
      <c r="VR24" s="27">
        <v>7.5395000000000004E-2</v>
      </c>
      <c r="VS24" s="27">
        <v>6.9904999999999995E-2</v>
      </c>
      <c r="VT24" s="27">
        <v>8.5855000000000001E-2</v>
      </c>
      <c r="VU24" s="27">
        <v>0.69882487838249996</v>
      </c>
      <c r="VV24" s="27">
        <v>0.76279315701999995</v>
      </c>
      <c r="VW24" s="27">
        <v>0.45800315959499999</v>
      </c>
      <c r="VX24" s="27">
        <v>0.55985220747499997</v>
      </c>
      <c r="VY24" s="27">
        <v>0.3548529829225</v>
      </c>
      <c r="VZ24" s="27">
        <v>0.71796869897500004</v>
      </c>
      <c r="WA24" s="27">
        <v>0.66420098004999995</v>
      </c>
      <c r="WB24" s="27">
        <v>3.83752173875E-2</v>
      </c>
      <c r="WC24" s="27">
        <v>4.6773688055299996</v>
      </c>
      <c r="WD24" s="27">
        <v>0.46532723952999999</v>
      </c>
      <c r="WE24" s="27">
        <v>0.50763060979249996</v>
      </c>
      <c r="WF24" s="27">
        <v>0.60511107102499995</v>
      </c>
      <c r="WG24" s="27">
        <v>0.63638770626749996</v>
      </c>
      <c r="WH24" s="27">
        <f t="shared" si="102"/>
        <v>1.5358392808125172</v>
      </c>
      <c r="WI24" s="27">
        <f t="shared" si="103"/>
        <v>1.1026247398046536</v>
      </c>
      <c r="WJ24" s="27">
        <v>133.94499999999999</v>
      </c>
      <c r="WK24" s="27">
        <v>36.319499999999998</v>
      </c>
      <c r="WL24" s="27">
        <v>30.2775</v>
      </c>
      <c r="WM24" s="27">
        <v>30.589500000000001</v>
      </c>
      <c r="WN24" s="27">
        <v>-129.06004999999999</v>
      </c>
      <c r="WO24" s="27">
        <v>-2.7478500000000001</v>
      </c>
      <c r="WP24" s="27">
        <v>-1.7133750000000001</v>
      </c>
      <c r="WQ24" s="27">
        <v>140.7175</v>
      </c>
      <c r="WR24" s="27">
        <v>196.5</v>
      </c>
      <c r="WS24" s="30">
        <f t="shared" si="104"/>
        <v>62.555000000000007</v>
      </c>
      <c r="WT24" s="30">
        <f t="shared" si="105"/>
        <v>55.782499999999999</v>
      </c>
      <c r="WU24" s="28">
        <v>5.24</v>
      </c>
      <c r="WV24" s="24">
        <v>1.03</v>
      </c>
      <c r="WW24" s="28">
        <v>78.900000000000006</v>
      </c>
      <c r="WX24" s="28">
        <v>27.1</v>
      </c>
      <c r="WY24" s="28">
        <v>6.8</v>
      </c>
      <c r="WZ24" s="28">
        <v>10.9</v>
      </c>
    </row>
    <row r="25" spans="1:624" x14ac:dyDescent="0.25">
      <c r="A25" s="27">
        <v>38</v>
      </c>
      <c r="B25" s="27">
        <v>5</v>
      </c>
      <c r="C25" s="27">
        <v>305</v>
      </c>
      <c r="D25" s="27">
        <v>3</v>
      </c>
      <c r="E25" s="27" t="s">
        <v>44</v>
      </c>
      <c r="F25" s="27">
        <v>1</v>
      </c>
      <c r="G25" s="27">
        <f t="shared" si="0"/>
        <v>0</v>
      </c>
      <c r="H25" s="28">
        <f t="shared" si="1"/>
        <v>0</v>
      </c>
      <c r="I25" s="27">
        <v>0</v>
      </c>
      <c r="J25" s="27">
        <f t="shared" si="2"/>
        <v>0</v>
      </c>
      <c r="K25" s="27">
        <f t="shared" si="3"/>
        <v>0</v>
      </c>
      <c r="L25" s="27">
        <f t="shared" si="4"/>
        <v>0</v>
      </c>
      <c r="M25" s="30">
        <v>408718.943485</v>
      </c>
      <c r="N25" s="30">
        <v>3660456.5801019999</v>
      </c>
      <c r="O25" s="31">
        <v>33.078876999999999</v>
      </c>
      <c r="P25" s="31">
        <v>-111.977999</v>
      </c>
      <c r="Q25" s="27">
        <v>49.12</v>
      </c>
      <c r="R25" s="27">
        <v>22.72</v>
      </c>
      <c r="S25" s="27">
        <v>28.16</v>
      </c>
      <c r="T25" s="27">
        <v>49.12</v>
      </c>
      <c r="U25" s="27">
        <v>22.72</v>
      </c>
      <c r="V25" s="27">
        <v>28.16</v>
      </c>
      <c r="W25" s="27">
        <v>42.458646616541401</v>
      </c>
      <c r="X25" s="27">
        <f t="shared" si="5"/>
        <v>-42.458646616541401</v>
      </c>
      <c r="Y25" s="29">
        <v>-9999</v>
      </c>
      <c r="Z25" s="29">
        <v>-9999</v>
      </c>
      <c r="AA25" s="29">
        <v>-9999</v>
      </c>
      <c r="AB25" s="27">
        <v>8.4</v>
      </c>
      <c r="AC25" s="27">
        <v>7.2</v>
      </c>
      <c r="AD25" s="27">
        <v>0.76</v>
      </c>
      <c r="AE25" s="27" t="s">
        <v>98</v>
      </c>
      <c r="AF25" s="27">
        <v>2</v>
      </c>
      <c r="AG25" s="27">
        <v>1</v>
      </c>
      <c r="AH25" s="27">
        <v>0.2</v>
      </c>
      <c r="AI25" s="27">
        <v>0</v>
      </c>
      <c r="AJ25" s="27">
        <v>310</v>
      </c>
      <c r="AK25" s="27">
        <v>29</v>
      </c>
      <c r="AL25" s="27">
        <v>0.97</v>
      </c>
      <c r="AM25" s="27">
        <v>5.4</v>
      </c>
      <c r="AN25" s="27">
        <v>18.2</v>
      </c>
      <c r="AO25" s="27">
        <v>3.06</v>
      </c>
      <c r="AP25" s="27">
        <v>3723</v>
      </c>
      <c r="AQ25" s="27">
        <v>310</v>
      </c>
      <c r="AR25" s="27">
        <v>245</v>
      </c>
      <c r="AS25" s="27">
        <v>23.1</v>
      </c>
      <c r="AT25" s="27">
        <v>0</v>
      </c>
      <c r="AU25" s="27">
        <v>3</v>
      </c>
      <c r="AV25" s="27">
        <v>81</v>
      </c>
      <c r="AW25" s="27">
        <v>11</v>
      </c>
      <c r="AX25" s="27">
        <v>5</v>
      </c>
      <c r="AY25" s="27">
        <v>1</v>
      </c>
      <c r="AZ25" s="27">
        <v>36</v>
      </c>
      <c r="BA25" s="27">
        <v>71.179252976675912</v>
      </c>
      <c r="BB25" s="27">
        <v>56</v>
      </c>
      <c r="BC25" s="27">
        <v>1.7249999999999999</v>
      </c>
      <c r="BD25" s="27">
        <v>1.9450000000000001</v>
      </c>
      <c r="BE25" s="27">
        <v>0.05</v>
      </c>
      <c r="BF25" s="32">
        <v>2.7268170426065161</v>
      </c>
      <c r="BG25" s="32">
        <v>1.3732709722360437</v>
      </c>
      <c r="BH25" s="32">
        <v>0.53066332916145176</v>
      </c>
      <c r="BI25" s="32">
        <v>0.81276339554485244</v>
      </c>
      <c r="BJ25" s="32">
        <v>1.0689310689310689</v>
      </c>
      <c r="BK25" s="32">
        <v>1.1828708325014972</v>
      </c>
      <c r="BL25" s="24">
        <f t="shared" si="6"/>
        <v>16.400352059370238</v>
      </c>
      <c r="BM25" s="24">
        <f t="shared" si="7"/>
        <v>18.523005376016044</v>
      </c>
      <c r="BN25" s="24">
        <f t="shared" si="8"/>
        <v>21.774058958195454</v>
      </c>
      <c r="BO25" s="28">
        <f t="shared" si="9"/>
        <v>30.781266563925719</v>
      </c>
      <c r="BP25" s="24">
        <f t="shared" si="10"/>
        <v>3.2510535821794098</v>
      </c>
      <c r="BQ25" s="24">
        <f t="shared" si="11"/>
        <v>4.2757242757242757</v>
      </c>
      <c r="BR25" s="24">
        <f t="shared" si="12"/>
        <v>4.7314833300059886</v>
      </c>
      <c r="BS25" s="24">
        <f t="shared" si="13"/>
        <v>12.258261187909675</v>
      </c>
      <c r="BT25" s="32">
        <v>2.9678892252717257</v>
      </c>
      <c r="BU25" s="32">
        <v>2.5955334987593051</v>
      </c>
      <c r="BV25" s="32">
        <v>2.7429194980407723</v>
      </c>
      <c r="BW25" s="32">
        <v>4.138102334823647</v>
      </c>
      <c r="BX25" s="32">
        <v>1.8997756170531039</v>
      </c>
      <c r="BY25" s="32">
        <v>2.2134505845907864</v>
      </c>
      <c r="BZ25" s="24">
        <f t="shared" si="14"/>
        <v>22.253690896124123</v>
      </c>
      <c r="CA25" s="24">
        <f t="shared" si="15"/>
        <v>33.225368888287214</v>
      </c>
      <c r="CB25" s="24">
        <f t="shared" si="16"/>
        <v>49.777778227581805</v>
      </c>
      <c r="CC25" s="24">
        <f t="shared" si="17"/>
        <v>16.552409339294588</v>
      </c>
      <c r="CD25" s="24">
        <f t="shared" si="18"/>
        <v>7.5991024682124158</v>
      </c>
      <c r="CE25" s="24">
        <f t="shared" si="19"/>
        <v>8.8538023383631455</v>
      </c>
      <c r="CF25" s="24">
        <f t="shared" si="20"/>
        <v>33.005314145870145</v>
      </c>
      <c r="CG25" s="27">
        <v>2.4216595638004512</v>
      </c>
      <c r="CH25" s="27">
        <v>-3.5036788628059465E-2</v>
      </c>
      <c r="CI25" s="27">
        <v>7.0175438596491224E-2</v>
      </c>
      <c r="CJ25" s="27">
        <v>36.518174091295435</v>
      </c>
      <c r="CK25" s="27">
        <v>35.5</v>
      </c>
      <c r="CL25" s="27">
        <f t="shared" si="21"/>
        <v>5.2168820130422047</v>
      </c>
      <c r="CM25" s="27">
        <v>0.34961542303466192</v>
      </c>
      <c r="CN25" s="27">
        <f t="shared" si="22"/>
        <v>8.740385575866548E-2</v>
      </c>
      <c r="CO25" s="27">
        <v>-2.5056376847907794E-2</v>
      </c>
      <c r="CP25" s="27">
        <v>-0.1757469244288225</v>
      </c>
      <c r="CQ25" s="28">
        <f t="shared" si="122"/>
        <v>9.5464911006895665</v>
      </c>
      <c r="CR25" s="28">
        <f t="shared" si="123"/>
        <v>9.8271928550755305</v>
      </c>
      <c r="CS25" s="28">
        <f t="shared" si="25"/>
        <v>30.694720907244349</v>
      </c>
      <c r="CT25" s="28">
        <f t="shared" si="26"/>
        <v>30.944110822887382</v>
      </c>
      <c r="CU25" s="27">
        <f t="shared" si="27"/>
        <v>20.867528052168819</v>
      </c>
      <c r="CV25" s="27">
        <f t="shared" si="28"/>
        <v>0.34961542303466192</v>
      </c>
      <c r="CW25" s="27">
        <f t="shared" si="124"/>
        <v>-0.10022550739163118</v>
      </c>
      <c r="CX25" s="27">
        <f t="shared" si="125"/>
        <v>21.116917967811851</v>
      </c>
      <c r="CY25" s="29">
        <v>-9999</v>
      </c>
      <c r="CZ25" s="29">
        <v>-9999</v>
      </c>
      <c r="DA25" s="29">
        <v>-9999</v>
      </c>
      <c r="DB25" s="29">
        <v>-9999</v>
      </c>
      <c r="DC25" s="29">
        <v>-9999</v>
      </c>
      <c r="DD25" s="29">
        <v>-9999</v>
      </c>
      <c r="DE25" s="24">
        <v>0</v>
      </c>
      <c r="DF25" s="24">
        <v>0</v>
      </c>
      <c r="DG25" s="24">
        <v>0</v>
      </c>
      <c r="DH25" s="24">
        <v>12</v>
      </c>
      <c r="DI25" s="24">
        <v>27.333333333333332</v>
      </c>
      <c r="DJ25" s="24">
        <v>25.333333333333332</v>
      </c>
      <c r="DK25" s="24">
        <v>39.333333333333336</v>
      </c>
      <c r="DL25" s="24">
        <v>35.666666666666664</v>
      </c>
      <c r="DM25" s="24">
        <v>43.333333333333336</v>
      </c>
      <c r="DN25" s="24">
        <v>47.666666666666664</v>
      </c>
      <c r="DO25" s="24">
        <v>59.666666666666664</v>
      </c>
      <c r="DP25" s="24">
        <v>57.666666666666664</v>
      </c>
      <c r="DQ25" s="24">
        <v>68.333333333333329</v>
      </c>
      <c r="DR25" s="28">
        <f>AVERAGE(DK25,DO25)</f>
        <v>49.5</v>
      </c>
      <c r="DS25" s="28">
        <f t="shared" si="31"/>
        <v>47</v>
      </c>
      <c r="DT25" s="24">
        <v>71</v>
      </c>
      <c r="DU25" s="24">
        <v>79.666666666666671</v>
      </c>
      <c r="DV25" s="24">
        <v>78.666666666666671</v>
      </c>
      <c r="DW25" s="24">
        <v>89.333333333333329</v>
      </c>
      <c r="DX25" s="24">
        <v>75.333333333333329</v>
      </c>
      <c r="DY25" s="24">
        <v>81</v>
      </c>
      <c r="DZ25" s="28">
        <v>77.666666666666671</v>
      </c>
      <c r="EA25" s="28">
        <v>84.333333333333329</v>
      </c>
      <c r="EB25" s="24">
        <v>178</v>
      </c>
      <c r="EC25" s="24">
        <v>189</v>
      </c>
      <c r="ED25" s="24">
        <v>199</v>
      </c>
      <c r="EE25" s="24">
        <v>199</v>
      </c>
      <c r="EF25" s="24">
        <v>201</v>
      </c>
      <c r="EG25" s="24">
        <v>203</v>
      </c>
      <c r="EH25" s="33">
        <v>-9999</v>
      </c>
      <c r="EI25" s="33">
        <v>-9999</v>
      </c>
      <c r="EJ25" s="33">
        <v>-9999</v>
      </c>
      <c r="EK25" s="33">
        <v>-9999</v>
      </c>
      <c r="EL25" s="33">
        <v>-9999</v>
      </c>
      <c r="EM25" s="33">
        <v>-9999</v>
      </c>
      <c r="EN25" s="33">
        <v>-9999</v>
      </c>
      <c r="EO25" s="33">
        <v>-9999</v>
      </c>
      <c r="EP25" s="33">
        <v>-9999</v>
      </c>
      <c r="EQ25" s="29">
        <v>-9999</v>
      </c>
      <c r="ER25" s="29">
        <v>-9999</v>
      </c>
      <c r="ES25" s="29">
        <v>-9999</v>
      </c>
      <c r="ET25" s="29">
        <v>-9999</v>
      </c>
      <c r="EU25" s="29">
        <v>-9999</v>
      </c>
      <c r="EV25" s="29">
        <v>-9999</v>
      </c>
      <c r="EW25" s="33">
        <v>-9999</v>
      </c>
      <c r="EX25" s="33">
        <v>-9999</v>
      </c>
      <c r="EY25" s="29">
        <v>-9999</v>
      </c>
      <c r="EZ25" s="29">
        <v>-9999</v>
      </c>
      <c r="FA25" s="29">
        <v>-9999</v>
      </c>
      <c r="FB25" s="29">
        <v>-9999</v>
      </c>
      <c r="FC25" s="29">
        <v>-9999</v>
      </c>
      <c r="FD25" s="29">
        <v>-9999</v>
      </c>
      <c r="FE25" s="29">
        <v>-9999</v>
      </c>
      <c r="FF25" s="29">
        <v>-9999</v>
      </c>
      <c r="FG25" s="29">
        <v>-9999</v>
      </c>
      <c r="FH25" s="29">
        <v>-9999</v>
      </c>
      <c r="FI25" s="27">
        <v>141.97000000000003</v>
      </c>
      <c r="FJ25" s="27">
        <v>12</v>
      </c>
      <c r="FK25" s="27">
        <v>134.15</v>
      </c>
      <c r="FL25" s="27">
        <v>288.96999999999997</v>
      </c>
      <c r="FM25" s="27">
        <v>102</v>
      </c>
      <c r="FN25" s="27">
        <v>107.91000000000001</v>
      </c>
      <c r="FO25" s="27">
        <v>246.96</v>
      </c>
      <c r="FP25" s="24">
        <v>131.46</v>
      </c>
      <c r="FQ25" s="27">
        <v>107.08</v>
      </c>
      <c r="FR25" s="24">
        <v>137.74</v>
      </c>
      <c r="FS25" s="27">
        <v>112.11999999999999</v>
      </c>
      <c r="FT25" s="24">
        <f t="shared" si="32"/>
        <v>1049.8039215686274</v>
      </c>
      <c r="FU25" s="24">
        <f t="shared" si="33"/>
        <v>937.32492997198869</v>
      </c>
      <c r="FV25" s="24">
        <f t="shared" si="34"/>
        <v>1391.8627450980393</v>
      </c>
      <c r="FW25" s="24">
        <f t="shared" si="114"/>
        <v>2833.039215686274</v>
      </c>
      <c r="FX25" s="24">
        <f t="shared" si="36"/>
        <v>1057.9411764705883</v>
      </c>
      <c r="FY25" s="24">
        <f t="shared" si="37"/>
        <v>2421.1764705882351</v>
      </c>
      <c r="FZ25" s="24">
        <f t="shared" si="38"/>
        <v>7704.0196078431363</v>
      </c>
      <c r="GA25" s="24">
        <f t="shared" si="39"/>
        <v>1288.8235294117646</v>
      </c>
      <c r="GB25" s="24">
        <v>85.4</v>
      </c>
      <c r="GC25" s="24">
        <v>89.05</v>
      </c>
      <c r="GD25" s="24">
        <f t="shared" si="115"/>
        <v>-42.989999999999995</v>
      </c>
      <c r="GE25" s="27">
        <v>2.16</v>
      </c>
      <c r="GF25" s="27">
        <f t="shared" si="116"/>
        <v>30.064235294117651</v>
      </c>
      <c r="GG25" s="27">
        <v>0.54200000000000004</v>
      </c>
      <c r="GH25" s="27">
        <f t="shared" si="117"/>
        <v>15.355072549019606</v>
      </c>
      <c r="GI25" s="27">
        <v>0.89500000000000002</v>
      </c>
      <c r="GJ25" s="27">
        <f t="shared" si="118"/>
        <v>9.4685735294117652</v>
      </c>
      <c r="GK25" s="27">
        <v>2.89</v>
      </c>
      <c r="GL25" s="27">
        <v>2.577</v>
      </c>
      <c r="GM25" s="27">
        <f t="shared" si="44"/>
        <v>1.1214590609235546</v>
      </c>
      <c r="GN25" s="29">
        <v>-9999</v>
      </c>
      <c r="GO25" s="27">
        <f t="shared" si="45"/>
        <v>37.247</v>
      </c>
      <c r="GP25" s="24">
        <f t="shared" si="46"/>
        <v>92.134881372549017</v>
      </c>
      <c r="GQ25" s="24">
        <f t="shared" si="47"/>
        <v>82.263286939775895</v>
      </c>
      <c r="GR25" s="29">
        <v>-9999</v>
      </c>
      <c r="GS25" s="27">
        <v>18.600000000000001</v>
      </c>
      <c r="GT25" s="24">
        <v>4.9400000000000004</v>
      </c>
      <c r="GU25" s="24">
        <f t="shared" si="48"/>
        <v>4.4300000000000006</v>
      </c>
      <c r="GV25" s="27">
        <f t="shared" si="49"/>
        <v>3427.6174495950495</v>
      </c>
      <c r="GW25" s="27">
        <v>1.68</v>
      </c>
      <c r="GX25" s="27">
        <f t="shared" si="50"/>
        <v>0.37923250564334077</v>
      </c>
      <c r="GY25" s="27">
        <f t="shared" si="51"/>
        <v>1299.8639537967679</v>
      </c>
      <c r="GZ25" s="29">
        <v>-9999</v>
      </c>
      <c r="HA25" s="29">
        <v>-9999</v>
      </c>
      <c r="HB25" s="27">
        <v>3785.1875</v>
      </c>
      <c r="HC25" s="27">
        <f t="shared" si="52"/>
        <v>1435.4661399548529</v>
      </c>
      <c r="HD25" s="27">
        <f t="shared" si="53"/>
        <v>1485.7074548532726</v>
      </c>
      <c r="HE25" s="29">
        <v>-9999</v>
      </c>
      <c r="HF25" s="30">
        <v>2.37</v>
      </c>
      <c r="HG25" s="30">
        <f t="shared" si="55"/>
        <v>2.31</v>
      </c>
      <c r="HH25" s="30">
        <v>2449</v>
      </c>
      <c r="HI25" s="30">
        <f t="shared" si="56"/>
        <v>0.46761133603238864</v>
      </c>
      <c r="HJ25" s="27">
        <f t="shared" si="57"/>
        <v>1833.7366491061548</v>
      </c>
      <c r="HK25" s="27">
        <f t="shared" si="58"/>
        <v>1894.8612040763601</v>
      </c>
      <c r="HL25" s="27">
        <v>3.3</v>
      </c>
      <c r="HM25" s="30">
        <f t="shared" si="119"/>
        <v>60.513309420503113</v>
      </c>
      <c r="HN25" s="30">
        <f t="shared" si="60"/>
        <v>67.774906550963493</v>
      </c>
      <c r="HO25" s="30">
        <f t="shared" si="61"/>
        <v>0.73560529455629808</v>
      </c>
      <c r="HP25" s="27">
        <v>2.85</v>
      </c>
      <c r="HQ25" s="27">
        <v>0.56818800000000003</v>
      </c>
      <c r="HR25" s="27">
        <v>0.49092400000000003</v>
      </c>
      <c r="HS25" s="27">
        <v>0.45529199999999997</v>
      </c>
      <c r="HT25" s="27">
        <v>0.38293199999999999</v>
      </c>
      <c r="HU25" s="27">
        <v>0.26841199999999998</v>
      </c>
      <c r="HV25" s="27">
        <v>0.29711199999999999</v>
      </c>
      <c r="HW25" s="27">
        <v>0.19470427604000001</v>
      </c>
      <c r="HX25" s="27">
        <v>0.11015552164</v>
      </c>
      <c r="HY25" s="27">
        <v>0.123587142</v>
      </c>
      <c r="HZ25" s="27">
        <v>3.7588527080000003E-2</v>
      </c>
      <c r="IA25" s="27">
        <v>7.2881037359999998E-2</v>
      </c>
      <c r="IB25" s="27">
        <v>0.35817192184000002</v>
      </c>
      <c r="IC25" s="27">
        <v>0.31310600663999999</v>
      </c>
      <c r="ID25" s="27">
        <v>0.17578674552000001</v>
      </c>
      <c r="IE25" s="27">
        <v>0.48401054492000001</v>
      </c>
      <c r="IF25" s="27">
        <v>0.66646231899999997</v>
      </c>
      <c r="IG25" s="27">
        <v>0.37319172468</v>
      </c>
      <c r="IH25" s="27">
        <v>0.68868750952000002</v>
      </c>
      <c r="II25" s="27">
        <v>0.41539273304000002</v>
      </c>
      <c r="IJ25" s="27">
        <f t="shared" si="120"/>
        <v>2.1683879658733689</v>
      </c>
      <c r="IK25" s="27">
        <f t="shared" si="63"/>
        <v>0.15738484979345069</v>
      </c>
      <c r="IL25" s="27">
        <v>105.925</v>
      </c>
      <c r="IM25" s="27">
        <v>27.6391666666667</v>
      </c>
      <c r="IN25" s="27">
        <v>33.8125</v>
      </c>
      <c r="IO25" s="27">
        <v>33.526666666666699</v>
      </c>
      <c r="IP25" s="27">
        <v>108.375</v>
      </c>
      <c r="IQ25" s="27">
        <v>-1.0580000000000001</v>
      </c>
      <c r="IR25" s="27">
        <v>-1.34876</v>
      </c>
      <c r="IS25" s="30">
        <v>104</v>
      </c>
      <c r="IT25" s="30">
        <v>118.5</v>
      </c>
      <c r="IU25" s="30">
        <f t="shared" si="64"/>
        <v>-1.9249999999999972</v>
      </c>
      <c r="IV25" s="27">
        <v>0.59639714285714296</v>
      </c>
      <c r="IW25" s="27">
        <v>0.488411428571429</v>
      </c>
      <c r="IX25" s="27">
        <v>0.45937428571428601</v>
      </c>
      <c r="IY25" s="27">
        <v>0.38778571428571401</v>
      </c>
      <c r="IZ25" s="27">
        <v>0.27152857142857201</v>
      </c>
      <c r="JA25" s="27">
        <v>0.303482857142857</v>
      </c>
      <c r="JB25" s="27">
        <v>0.21181206751714299</v>
      </c>
      <c r="JC25" s="27">
        <v>0.12942963707428601</v>
      </c>
      <c r="JD25" s="27">
        <v>0.11475466552571401</v>
      </c>
      <c r="JE25" s="27">
        <v>3.0366114948571402E-2</v>
      </c>
      <c r="JF25" s="27">
        <v>9.9493145597142896E-2</v>
      </c>
      <c r="JG25" s="27">
        <v>0.37392691042857101</v>
      </c>
      <c r="JH25" s="27">
        <v>0.32517796840000002</v>
      </c>
      <c r="JI25" s="27">
        <v>0.17613799139428599</v>
      </c>
      <c r="JJ25" s="27">
        <v>0.53823890353428605</v>
      </c>
      <c r="JK25" s="27">
        <v>0.78696196815428598</v>
      </c>
      <c r="JL25" s="27">
        <v>0.468271941525714</v>
      </c>
      <c r="JM25" s="27">
        <v>0.805759416085714</v>
      </c>
      <c r="JN25" s="27">
        <v>0.51588121832</v>
      </c>
      <c r="JO25" s="27">
        <f t="shared" si="65"/>
        <v>3.718882219816956</v>
      </c>
      <c r="JP25" s="27">
        <f t="shared" si="66"/>
        <v>0.2210957974541361</v>
      </c>
      <c r="JQ25" s="27">
        <v>31.515294117647102</v>
      </c>
      <c r="JR25" s="27">
        <v>41.522941176470603</v>
      </c>
      <c r="JS25" s="27">
        <v>42.087058823529397</v>
      </c>
      <c r="JT25" s="27">
        <v>-170.707941176471</v>
      </c>
      <c r="JU25" s="27">
        <v>-1.0247647058823499</v>
      </c>
      <c r="JV25" s="27">
        <v>-2.8983529411764701</v>
      </c>
      <c r="JW25" s="30">
        <v>105.5</v>
      </c>
      <c r="JX25" s="30">
        <v>119</v>
      </c>
      <c r="JY25" s="27">
        <v>0.465713157894737</v>
      </c>
      <c r="JZ25" s="27">
        <v>0.40095526315789498</v>
      </c>
      <c r="KA25" s="27">
        <v>0.33546842105263203</v>
      </c>
      <c r="KB25" s="27">
        <v>0.27497631578947401</v>
      </c>
      <c r="KC25" s="27">
        <v>0.205489473684211</v>
      </c>
      <c r="KD25" s="27">
        <v>0.21642105263157899</v>
      </c>
      <c r="KE25" s="27">
        <v>0.25711976268157899</v>
      </c>
      <c r="KF25" s="27">
        <v>0.16234158990263201</v>
      </c>
      <c r="KG25" s="27">
        <v>0.18639188758421099</v>
      </c>
      <c r="KH25" s="27">
        <v>8.9064269171052604E-2</v>
      </c>
      <c r="KI25" s="27">
        <v>7.4411699586842101E-2</v>
      </c>
      <c r="KJ25" s="27">
        <v>0.38734969032368399</v>
      </c>
      <c r="KK25" s="27">
        <v>0.365091708594737</v>
      </c>
      <c r="KL25" s="27">
        <v>0.144652223797368</v>
      </c>
      <c r="KM25" s="27">
        <v>0.69523014170263098</v>
      </c>
      <c r="KN25" s="27">
        <v>0.45608701763947401</v>
      </c>
      <c r="KO25" s="27">
        <v>0.285891231931579</v>
      </c>
      <c r="KP25" s="27">
        <v>0.492607137278947</v>
      </c>
      <c r="KQ25" s="27">
        <v>0.33437899400263199</v>
      </c>
      <c r="KR25" s="27">
        <f t="shared" si="67"/>
        <v>0.98886879646373482</v>
      </c>
      <c r="KS25" s="27">
        <f t="shared" si="68"/>
        <v>0.16150902778233522</v>
      </c>
      <c r="KT25" s="27">
        <v>99.1</v>
      </c>
      <c r="KU25" s="27">
        <v>37.987894736842101</v>
      </c>
      <c r="KV25" s="27">
        <v>54.234736842105299</v>
      </c>
      <c r="KW25" s="27">
        <v>54.768421052631602</v>
      </c>
      <c r="KX25" s="27">
        <v>113.668684210526</v>
      </c>
      <c r="KY25" s="27">
        <v>-1.1432631578947401</v>
      </c>
      <c r="KZ25" s="27">
        <v>-2.8455789473684199</v>
      </c>
      <c r="LA25" s="30">
        <v>109.5</v>
      </c>
      <c r="LB25" s="30">
        <v>122</v>
      </c>
      <c r="LC25" s="30">
        <f t="shared" si="108"/>
        <v>10.400000000000006</v>
      </c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30"/>
      <c r="MG25" s="30"/>
      <c r="MH25" s="30"/>
      <c r="MI25" s="27">
        <v>0.52353636363636402</v>
      </c>
      <c r="MJ25" s="27">
        <v>0.312712121212121</v>
      </c>
      <c r="MK25" s="27">
        <v>0.23064242424242401</v>
      </c>
      <c r="ML25" s="27">
        <v>0.19750606060606099</v>
      </c>
      <c r="MM25" s="27">
        <v>0.148021212121212</v>
      </c>
      <c r="MN25" s="27">
        <v>0.179969696969697</v>
      </c>
      <c r="MO25" s="27">
        <v>0.44996056327878797</v>
      </c>
      <c r="MP25" s="27">
        <v>0.38705848207272697</v>
      </c>
      <c r="MQ25" s="27">
        <v>0.225046580054545</v>
      </c>
      <c r="MR25" s="27">
        <v>0.15125530582424199</v>
      </c>
      <c r="MS25" s="27">
        <v>0.25113280906969698</v>
      </c>
      <c r="MT25" s="27">
        <v>0.55736287901818204</v>
      </c>
      <c r="MU25" s="27">
        <v>0.48662467130909098</v>
      </c>
      <c r="MV25" s="27">
        <v>0.14321704056363599</v>
      </c>
      <c r="MW25" s="27">
        <v>1.66059304731515</v>
      </c>
      <c r="MX25" s="27">
        <v>0.65578724993030302</v>
      </c>
      <c r="MY25" s="27">
        <v>0.56073472347272701</v>
      </c>
      <c r="MZ25" s="27">
        <v>0.724682616206061</v>
      </c>
      <c r="NA25" s="27">
        <v>0.64883050884242399</v>
      </c>
      <c r="NB25" s="27">
        <f t="shared" si="73"/>
        <v>2.5688439242329206</v>
      </c>
      <c r="NC25" s="27">
        <f t="shared" si="74"/>
        <v>0.67417995057900337</v>
      </c>
      <c r="ND25" s="27">
        <v>106.5</v>
      </c>
      <c r="NE25" s="27">
        <v>41.253999999999998</v>
      </c>
      <c r="NF25" s="27">
        <v>40.664000000000001</v>
      </c>
      <c r="NG25" s="27">
        <v>-87.951400000000007</v>
      </c>
      <c r="NH25" s="27">
        <v>-2.6928000000000001</v>
      </c>
      <c r="NI25" s="27">
        <v>-0.52330303030303005</v>
      </c>
      <c r="NJ25" s="28">
        <v>131</v>
      </c>
      <c r="NK25" s="28">
        <v>148.5</v>
      </c>
      <c r="NL25" s="30">
        <f t="shared" si="75"/>
        <v>24.5</v>
      </c>
      <c r="NM25" s="27">
        <v>0.55787619047619097</v>
      </c>
      <c r="NN25" s="27">
        <v>0.31048571428571398</v>
      </c>
      <c r="NO25" s="27">
        <v>0.17035238095238101</v>
      </c>
      <c r="NP25" s="27">
        <v>0.15025714285714301</v>
      </c>
      <c r="NQ25" s="27">
        <v>0.12997619047619099</v>
      </c>
      <c r="NR25" s="27">
        <v>0.153642857142857</v>
      </c>
      <c r="NS25" s="27">
        <v>0.57343873784285704</v>
      </c>
      <c r="NT25" s="27">
        <v>0.53015538949047603</v>
      </c>
      <c r="NU25" s="27">
        <v>0.34670319696666702</v>
      </c>
      <c r="NV25" s="27">
        <v>0.2910955522</v>
      </c>
      <c r="NW25" s="27">
        <v>0.283769609114286</v>
      </c>
      <c r="NX25" s="27">
        <v>0.62028401265714295</v>
      </c>
      <c r="NY25" s="27">
        <v>0.566290681390476</v>
      </c>
      <c r="NZ25" s="27">
        <v>7.2833631066666696E-2</v>
      </c>
      <c r="OA25" s="27">
        <v>2.7204784275428602</v>
      </c>
      <c r="OB25" s="27">
        <v>0.53656392495238103</v>
      </c>
      <c r="OC25" s="27">
        <v>0.49485988427142902</v>
      </c>
      <c r="OD25" s="27">
        <v>0.63865099665714298</v>
      </c>
      <c r="OE25" s="27">
        <v>0.606098932114286</v>
      </c>
      <c r="OF25" s="27">
        <f t="shared" si="76"/>
        <v>1.7653935027864722</v>
      </c>
      <c r="OG25" s="27">
        <f t="shared" si="77"/>
        <v>0.79678537468176169</v>
      </c>
      <c r="OH25" s="27">
        <v>112.02380952381</v>
      </c>
      <c r="OI25" s="27">
        <v>36.172857142857097</v>
      </c>
      <c r="OJ25" s="27">
        <v>32.1314285714286</v>
      </c>
      <c r="OK25" s="27">
        <v>31.5809523809524</v>
      </c>
      <c r="OL25" s="28">
        <v>147</v>
      </c>
      <c r="OM25" s="28">
        <v>162</v>
      </c>
      <c r="ON25" s="30">
        <f t="shared" si="78"/>
        <v>34.976190476189998</v>
      </c>
      <c r="OO25" s="27">
        <v>0.54922558139534905</v>
      </c>
      <c r="OP25" s="27">
        <v>0.29198837209302297</v>
      </c>
      <c r="OQ25" s="27">
        <v>0.129376744186047</v>
      </c>
      <c r="OR25" s="27">
        <v>0.13003023255814</v>
      </c>
      <c r="OS25" s="27">
        <v>0.117986046511628</v>
      </c>
      <c r="OT25" s="27">
        <v>0.1391</v>
      </c>
      <c r="OU25" s="27">
        <v>0.61529645854651205</v>
      </c>
      <c r="OV25" s="27">
        <v>0.61697273484185999</v>
      </c>
      <c r="OW25" s="27">
        <v>0.38253176565116298</v>
      </c>
      <c r="OX25" s="27">
        <v>0.38503873551627898</v>
      </c>
      <c r="OY25" s="27">
        <v>0.30509369905813899</v>
      </c>
      <c r="OZ25" s="27">
        <v>0.64473447070465095</v>
      </c>
      <c r="PA25" s="27">
        <v>0.59419699685116301</v>
      </c>
      <c r="PB25" s="27">
        <v>4.8778307286046499E-2</v>
      </c>
      <c r="PC25" s="27">
        <v>3.23006437017674</v>
      </c>
      <c r="PD25" s="27">
        <v>0.49519989310930201</v>
      </c>
      <c r="PE25" s="27">
        <v>0.49611100840697703</v>
      </c>
      <c r="PF25" s="27">
        <v>0.61303581687441899</v>
      </c>
      <c r="PG25" s="27">
        <v>0.61373212502325603</v>
      </c>
      <c r="PH25" s="27">
        <f t="shared" si="79"/>
        <v>1.5819115312558205</v>
      </c>
      <c r="PI25" s="27">
        <f t="shared" si="80"/>
        <v>0.8809844291346447</v>
      </c>
      <c r="PJ25" s="27">
        <v>112.78571428571399</v>
      </c>
      <c r="PK25" s="27">
        <v>40.1357142857143</v>
      </c>
      <c r="PL25" s="27">
        <v>36.261428571428603</v>
      </c>
      <c r="PM25" s="27">
        <v>35.774285714285703</v>
      </c>
      <c r="PN25" s="27">
        <v>-21.362441860465101</v>
      </c>
      <c r="PO25" s="27">
        <v>-0.85348837209302297</v>
      </c>
      <c r="PP25" s="27">
        <v>-0.98667441860465099</v>
      </c>
      <c r="PQ25" s="27">
        <v>116.528571428571</v>
      </c>
      <c r="PR25" s="30">
        <v>159</v>
      </c>
      <c r="PS25" s="30">
        <v>171</v>
      </c>
      <c r="PT25" s="30">
        <f t="shared" si="81"/>
        <v>46.214285714286007</v>
      </c>
      <c r="PU25" s="30">
        <f t="shared" si="82"/>
        <v>42.471428571429001</v>
      </c>
      <c r="PV25" s="27">
        <v>0.53406666666666702</v>
      </c>
      <c r="PW25" s="27">
        <v>0.26358888888888898</v>
      </c>
      <c r="PX25" s="27">
        <v>9.9402777777777798E-2</v>
      </c>
      <c r="PY25" s="27">
        <v>0.109508333333333</v>
      </c>
      <c r="PZ25" s="27">
        <v>9.3736111111111103E-2</v>
      </c>
      <c r="QA25" s="27">
        <v>0.125186111111111</v>
      </c>
      <c r="QB25" s="27">
        <v>0.65680019972500003</v>
      </c>
      <c r="QC25" s="27">
        <v>0.68288388288055601</v>
      </c>
      <c r="QD25" s="27">
        <v>0.410627694877778</v>
      </c>
      <c r="QE25" s="27">
        <v>0.449696652263889</v>
      </c>
      <c r="QF25" s="27">
        <v>0.33801642102777801</v>
      </c>
      <c r="QG25" s="27">
        <v>0.69916024394166698</v>
      </c>
      <c r="QH25" s="27">
        <v>0.61761368590555599</v>
      </c>
      <c r="QI25" s="27">
        <v>7.8242390177777704E-2</v>
      </c>
      <c r="QJ25" s="27">
        <v>3.8812307041</v>
      </c>
      <c r="QK25" s="27">
        <v>0.49600999942500001</v>
      </c>
      <c r="QL25" s="27">
        <v>0.51494579630555504</v>
      </c>
      <c r="QM25" s="27">
        <v>0.62299277799444397</v>
      </c>
      <c r="QN25" s="27">
        <v>0.63716935832222199</v>
      </c>
      <c r="QO25" s="27">
        <f t="shared" si="83"/>
        <v>1.6473852504779474</v>
      </c>
      <c r="QP25" s="27">
        <f t="shared" si="84"/>
        <v>1.026134974497324</v>
      </c>
      <c r="QQ25" s="27">
        <v>118.685714285714</v>
      </c>
      <c r="QR25" s="27">
        <v>32.916428571428597</v>
      </c>
      <c r="QS25" s="27">
        <v>31.9407142857143</v>
      </c>
      <c r="QT25" s="27">
        <v>30.89</v>
      </c>
      <c r="QU25" s="27">
        <f t="shared" si="85"/>
        <v>-2.0264285714285961</v>
      </c>
      <c r="QV25" s="27">
        <v>-25.937388888888901</v>
      </c>
      <c r="QW25" s="27">
        <v>-0.95325000000000004</v>
      </c>
      <c r="QX25" s="27">
        <v>-1.20980555555556</v>
      </c>
      <c r="QY25" s="27">
        <v>111.95</v>
      </c>
      <c r="QZ25" s="30">
        <v>164.5</v>
      </c>
      <c r="RA25" s="30">
        <v>180</v>
      </c>
      <c r="RB25" s="30">
        <f t="shared" si="121"/>
        <v>45.814285714286001</v>
      </c>
      <c r="RC25" s="30">
        <f t="shared" si="87"/>
        <v>52.55</v>
      </c>
      <c r="RD25" s="27">
        <v>0.56941578947368399</v>
      </c>
      <c r="RE25" s="27">
        <v>0.28490526315789499</v>
      </c>
      <c r="RF25" s="27">
        <v>0.109484210526316</v>
      </c>
      <c r="RG25" s="27">
        <v>0.115031578947368</v>
      </c>
      <c r="RH25" s="27">
        <v>0.1018</v>
      </c>
      <c r="RI25" s="27">
        <v>0.129886842105263</v>
      </c>
      <c r="RJ25" s="27">
        <v>0.66191299443157903</v>
      </c>
      <c r="RK25" s="27">
        <v>0.67479671895263205</v>
      </c>
      <c r="RL25" s="27">
        <v>0.42271489072368401</v>
      </c>
      <c r="RM25" s="27">
        <v>0.44239711833157902</v>
      </c>
      <c r="RN25" s="27">
        <v>0.33263405686579001</v>
      </c>
      <c r="RO25" s="27">
        <v>0.69525464912894697</v>
      </c>
      <c r="RP25" s="27">
        <v>0.62705167092631597</v>
      </c>
      <c r="RQ25" s="27">
        <v>6.1596894739473697E-2</v>
      </c>
      <c r="RR25" s="27">
        <v>3.9492812081552602</v>
      </c>
      <c r="RS25" s="27">
        <v>0.494455020568421</v>
      </c>
      <c r="RT25" s="27">
        <v>0.50282303663157901</v>
      </c>
      <c r="RU25" s="27">
        <v>0.62043614629210497</v>
      </c>
      <c r="RV25" s="27">
        <v>0.62671945521842098</v>
      </c>
      <c r="RW25" s="27">
        <f t="shared" si="88"/>
        <v>1.621872187218719</v>
      </c>
      <c r="RX25" s="27">
        <f t="shared" si="89"/>
        <v>0.99861449789403411</v>
      </c>
      <c r="RY25" s="27">
        <v>109.35555555555599</v>
      </c>
      <c r="RZ25" s="27">
        <v>35.759259259259302</v>
      </c>
      <c r="SA25" s="27">
        <v>36.0037037037037</v>
      </c>
      <c r="SB25" s="27">
        <v>35.992592592592601</v>
      </c>
      <c r="SC25" s="27">
        <v>136.29629629629599</v>
      </c>
      <c r="SD25" s="27">
        <v>168.5</v>
      </c>
      <c r="SE25" s="27">
        <v>183</v>
      </c>
      <c r="SF25" s="30">
        <f t="shared" si="90"/>
        <v>59.144444444444005</v>
      </c>
      <c r="SG25" s="30">
        <f t="shared" si="91"/>
        <v>32.203703703704008</v>
      </c>
      <c r="SH25" s="27">
        <v>0.46862999999999999</v>
      </c>
      <c r="SI25" s="27">
        <v>0.23044249999999999</v>
      </c>
      <c r="SJ25" s="27">
        <v>9.0177499999999994E-2</v>
      </c>
      <c r="SK25" s="27">
        <v>9.7705E-2</v>
      </c>
      <c r="SL25" s="27">
        <v>8.3854999999999999E-2</v>
      </c>
      <c r="SM25" s="27">
        <v>0.11222749999999999</v>
      </c>
      <c r="SN25" s="27">
        <v>0.65281067778000001</v>
      </c>
      <c r="SO25" s="27">
        <v>0.67478212563999995</v>
      </c>
      <c r="SP25" s="27">
        <v>0.4027793971775</v>
      </c>
      <c r="SQ25" s="27">
        <v>0.43558316060500002</v>
      </c>
      <c r="SR25" s="27">
        <v>0.34022853185750002</v>
      </c>
      <c r="SS25" s="27">
        <v>0.69489416012500005</v>
      </c>
      <c r="ST25" s="27">
        <v>0.61209629979500002</v>
      </c>
      <c r="SU25" s="27">
        <v>7.6982179240000004E-2</v>
      </c>
      <c r="SV25" s="27">
        <v>3.8160018085025</v>
      </c>
      <c r="SW25" s="27">
        <v>0.50580672969749996</v>
      </c>
      <c r="SX25" s="27">
        <v>0.52182725741500002</v>
      </c>
      <c r="SY25" s="27">
        <v>0.63100772644500003</v>
      </c>
      <c r="SZ25" s="27">
        <v>0.64302490499249998</v>
      </c>
      <c r="TA25" s="27">
        <f t="shared" si="92"/>
        <v>1.6981249777207428</v>
      </c>
      <c r="TB25" s="27">
        <f t="shared" si="93"/>
        <v>1.033609251765625</v>
      </c>
      <c r="TC25" s="27">
        <v>0.49916976744185998</v>
      </c>
      <c r="TD25" s="27">
        <v>0.23773023255813899</v>
      </c>
      <c r="TE25" s="27">
        <v>8.5855813953488402E-2</v>
      </c>
      <c r="TF25" s="27">
        <v>9.5158139534883696E-2</v>
      </c>
      <c r="TG25" s="27">
        <v>8.6548837209302301E-2</v>
      </c>
      <c r="TH25" s="27">
        <v>0.109176744186047</v>
      </c>
      <c r="TI25" s="27">
        <v>0.67882545194883703</v>
      </c>
      <c r="TJ25" s="27">
        <v>0.70542943242093004</v>
      </c>
      <c r="TK25" s="27">
        <v>0.42751770589069799</v>
      </c>
      <c r="TL25" s="27">
        <v>0.46852352041627898</v>
      </c>
      <c r="TM25" s="27">
        <v>0.35448007123023301</v>
      </c>
      <c r="TN25" s="27">
        <v>0.70402804431162802</v>
      </c>
      <c r="TO25" s="27">
        <v>0.64030658726279099</v>
      </c>
      <c r="TP25" s="27">
        <v>4.8037805081395303E-2</v>
      </c>
      <c r="TQ25" s="27">
        <v>4.2572652349720901</v>
      </c>
      <c r="TR25" s="27">
        <v>0.50298797813255802</v>
      </c>
      <c r="TS25" s="27">
        <v>0.52234982289069798</v>
      </c>
      <c r="TT25" s="27">
        <v>0.63285986524883697</v>
      </c>
      <c r="TU25" s="27">
        <v>0.647171873206977</v>
      </c>
      <c r="TV25" s="27">
        <f t="shared" si="94"/>
        <v>1.7214191651609414</v>
      </c>
      <c r="TW25" s="27">
        <f t="shared" si="95"/>
        <v>1.0997319611832865</v>
      </c>
      <c r="TX25" s="27">
        <v>124.874418604651</v>
      </c>
      <c r="TY25" s="27">
        <v>33.114186046511598</v>
      </c>
      <c r="TZ25" s="27">
        <v>30.1323255813953</v>
      </c>
      <c r="UA25" s="27">
        <v>29.999767441860499</v>
      </c>
      <c r="UB25" s="27">
        <v>-111.93897674418599</v>
      </c>
      <c r="UC25" s="27">
        <v>-2.6603023255813998</v>
      </c>
      <c r="UD25" s="27">
        <v>-2.1851627906976701</v>
      </c>
      <c r="UE25" s="27">
        <v>125.96976744186</v>
      </c>
      <c r="UF25" s="27">
        <v>185</v>
      </c>
      <c r="UG25" s="30">
        <f t="shared" si="96"/>
        <v>60.125581395349002</v>
      </c>
      <c r="UH25" s="30">
        <f t="shared" si="97"/>
        <v>59.03023255814</v>
      </c>
      <c r="UI25" s="27">
        <v>0.43658863636363598</v>
      </c>
      <c r="UJ25" s="27">
        <v>0.203204545454546</v>
      </c>
      <c r="UK25" s="27">
        <v>7.0984090909090899E-2</v>
      </c>
      <c r="UL25" s="27">
        <v>8.3136363636363605E-2</v>
      </c>
      <c r="UM25" s="27">
        <v>6.6465909090909103E-2</v>
      </c>
      <c r="UN25" s="27">
        <v>9.3436363636363595E-2</v>
      </c>
      <c r="UO25" s="27">
        <v>0.67865793579545497</v>
      </c>
      <c r="UP25" s="27">
        <v>0.71905024138409102</v>
      </c>
      <c r="UQ25" s="27">
        <v>0.41846024118636399</v>
      </c>
      <c r="UR25" s="27">
        <v>0.48153051274999997</v>
      </c>
      <c r="US25" s="27">
        <v>0.36423111489772703</v>
      </c>
      <c r="UT25" s="27">
        <v>0.73496345865454504</v>
      </c>
      <c r="UU25" s="27">
        <v>0.64638561567727304</v>
      </c>
      <c r="UV25" s="27">
        <v>0.112100073877273</v>
      </c>
      <c r="UW25" s="27">
        <v>4.2781879108818197</v>
      </c>
      <c r="UX25" s="27">
        <v>0.50700458135681803</v>
      </c>
      <c r="UY25" s="27">
        <v>0.53705914882500005</v>
      </c>
      <c r="UZ25" s="27">
        <v>0.63832172531818199</v>
      </c>
      <c r="VA25" s="27">
        <v>0.66038448576818198</v>
      </c>
      <c r="VB25" s="27">
        <f t="shared" si="98"/>
        <v>1.7651133609501892</v>
      </c>
      <c r="VC25" s="27">
        <f t="shared" si="99"/>
        <v>1.1485180628564962</v>
      </c>
      <c r="VD25" s="27">
        <v>135.661363636364</v>
      </c>
      <c r="VE25" s="27">
        <v>35.7902272727273</v>
      </c>
      <c r="VF25" s="27">
        <v>28.625909090909101</v>
      </c>
      <c r="VG25" s="27">
        <v>27.956363636363601</v>
      </c>
      <c r="VH25" s="27">
        <v>164.07536363636399</v>
      </c>
      <c r="VI25" s="27">
        <v>-2.7854772727272699</v>
      </c>
      <c r="VJ25" s="27">
        <v>-2.2935681818181801</v>
      </c>
      <c r="VK25" s="27">
        <v>136.36136363636399</v>
      </c>
      <c r="VL25" s="27">
        <v>190</v>
      </c>
      <c r="VM25" s="30">
        <f t="shared" si="100"/>
        <v>54.338636363635999</v>
      </c>
      <c r="VN25" s="30">
        <f t="shared" si="101"/>
        <v>53.63863636363601</v>
      </c>
      <c r="VO25" s="27">
        <v>0.41489999999999999</v>
      </c>
      <c r="VP25" s="27">
        <v>0.19768749999999999</v>
      </c>
      <c r="VQ25" s="27">
        <v>6.3592499999999996E-2</v>
      </c>
      <c r="VR25" s="27">
        <v>7.9380000000000006E-2</v>
      </c>
      <c r="VS25" s="27">
        <v>6.9542499999999993E-2</v>
      </c>
      <c r="VT25" s="27">
        <v>8.7277499999999994E-2</v>
      </c>
      <c r="VU25" s="27">
        <v>0.67752717765750003</v>
      </c>
      <c r="VV25" s="27">
        <v>0.73331987777249996</v>
      </c>
      <c r="VW25" s="27">
        <v>0.426523642925</v>
      </c>
      <c r="VX25" s="27">
        <v>0.51292037870999996</v>
      </c>
      <c r="VY25" s="27">
        <v>0.35374578774499998</v>
      </c>
      <c r="VZ25" s="27">
        <v>0.71211516869000002</v>
      </c>
      <c r="WA25" s="27">
        <v>0.65123159028249999</v>
      </c>
      <c r="WB25" s="27">
        <v>6.6905776939999995E-2</v>
      </c>
      <c r="WC25" s="27">
        <v>4.2452217155550001</v>
      </c>
      <c r="WD25" s="27">
        <v>0.482560033735</v>
      </c>
      <c r="WE25" s="27">
        <v>0.52195681514000003</v>
      </c>
      <c r="WF25" s="27">
        <v>0.61728939751</v>
      </c>
      <c r="WG25" s="27">
        <v>0.64647886973500002</v>
      </c>
      <c r="WH25" s="27">
        <f t="shared" si="102"/>
        <v>1.6198404116484584</v>
      </c>
      <c r="WI25" s="27">
        <f t="shared" si="103"/>
        <v>1.0987669933607336</v>
      </c>
      <c r="WJ25" s="27">
        <v>130.21</v>
      </c>
      <c r="WK25" s="27">
        <v>36.135249999999999</v>
      </c>
      <c r="WL25" s="27">
        <v>31.687999999999999</v>
      </c>
      <c r="WM25" s="27">
        <v>32.055500000000002</v>
      </c>
      <c r="WN25" s="27">
        <v>-128.85445000000001</v>
      </c>
      <c r="WO25" s="27">
        <v>-2.5991249999999999</v>
      </c>
      <c r="WP25" s="27">
        <v>-1.904525</v>
      </c>
      <c r="WQ25" s="27">
        <v>140.66</v>
      </c>
      <c r="WR25" s="27">
        <v>196.5</v>
      </c>
      <c r="WS25" s="30">
        <f t="shared" si="104"/>
        <v>66.289999999999992</v>
      </c>
      <c r="WT25" s="30">
        <f t="shared" si="105"/>
        <v>55.84</v>
      </c>
      <c r="WU25" s="28">
        <v>5.23</v>
      </c>
      <c r="WV25" s="24">
        <v>1.01</v>
      </c>
      <c r="WW25" s="28">
        <v>79.099999999999994</v>
      </c>
      <c r="WX25" s="28">
        <v>26.8</v>
      </c>
      <c r="WY25" s="28">
        <v>6.3</v>
      </c>
      <c r="WZ25" s="28">
        <v>11</v>
      </c>
    </row>
    <row r="26" spans="1:624" x14ac:dyDescent="0.25">
      <c r="A26" s="27">
        <v>41</v>
      </c>
      <c r="B26" s="27">
        <v>6</v>
      </c>
      <c r="C26" s="27">
        <v>406</v>
      </c>
      <c r="D26" s="27">
        <v>4</v>
      </c>
      <c r="E26" s="27" t="s">
        <v>45</v>
      </c>
      <c r="F26" s="27">
        <v>6</v>
      </c>
      <c r="G26" s="27">
        <f t="shared" si="0"/>
        <v>85.176000000000002</v>
      </c>
      <c r="H26" s="28">
        <f t="shared" si="1"/>
        <v>28.391999999999999</v>
      </c>
      <c r="I26" s="29">
        <v>76.05</v>
      </c>
      <c r="J26" s="27">
        <f t="shared" si="2"/>
        <v>28.391999999999999</v>
      </c>
      <c r="K26" s="27">
        <f t="shared" si="3"/>
        <v>28.391999999999999</v>
      </c>
      <c r="L26" s="27">
        <f t="shared" si="4"/>
        <v>28.391999999999999</v>
      </c>
      <c r="M26" s="30">
        <v>408712.24326399999</v>
      </c>
      <c r="N26" s="30">
        <v>3660415.5259989998</v>
      </c>
      <c r="O26" s="31">
        <v>33.078507000000002</v>
      </c>
      <c r="P26" s="31">
        <v>-111.978067</v>
      </c>
      <c r="Q26" s="27">
        <v>49.839999999999996</v>
      </c>
      <c r="R26" s="27">
        <v>26.72</v>
      </c>
      <c r="S26" s="27">
        <v>23.439999999999998</v>
      </c>
      <c r="T26" s="27">
        <v>41.839999999999996</v>
      </c>
      <c r="U26" s="27">
        <v>26.720000000000013</v>
      </c>
      <c r="V26" s="27">
        <v>31.439999999999994</v>
      </c>
      <c r="W26" s="27">
        <v>39</v>
      </c>
      <c r="X26" s="27">
        <f t="shared" si="5"/>
        <v>-39</v>
      </c>
      <c r="Y26" s="28">
        <v>67.099999999999994</v>
      </c>
      <c r="Z26" s="28">
        <v>28.7</v>
      </c>
      <c r="AA26" s="28">
        <v>4.2</v>
      </c>
      <c r="AB26" s="27">
        <v>8.5</v>
      </c>
      <c r="AC26" s="27">
        <v>7.2</v>
      </c>
      <c r="AD26" s="27">
        <v>0.74</v>
      </c>
      <c r="AE26" s="27" t="s">
        <v>104</v>
      </c>
      <c r="AF26" s="27">
        <v>2</v>
      </c>
      <c r="AG26" s="27">
        <v>1</v>
      </c>
      <c r="AH26" s="27">
        <v>0.1</v>
      </c>
      <c r="AI26" s="27">
        <v>0</v>
      </c>
      <c r="AJ26" s="27">
        <v>249</v>
      </c>
      <c r="AK26" s="27">
        <v>32</v>
      </c>
      <c r="AL26" s="27">
        <v>1.01</v>
      </c>
      <c r="AM26" s="27">
        <v>5</v>
      </c>
      <c r="AN26" s="27">
        <v>14.5</v>
      </c>
      <c r="AO26" s="27">
        <v>3.1</v>
      </c>
      <c r="AP26" s="27">
        <v>3607</v>
      </c>
      <c r="AQ26" s="27">
        <v>286</v>
      </c>
      <c r="AR26" s="27">
        <v>255</v>
      </c>
      <c r="AS26" s="27">
        <v>22.2</v>
      </c>
      <c r="AT26" s="27">
        <v>0</v>
      </c>
      <c r="AU26" s="27">
        <v>3</v>
      </c>
      <c r="AV26" s="27">
        <v>81</v>
      </c>
      <c r="AW26" s="27">
        <v>11</v>
      </c>
      <c r="AX26" s="27">
        <v>5</v>
      </c>
      <c r="AY26" s="27">
        <v>1</v>
      </c>
      <c r="AZ26" s="27">
        <v>32</v>
      </c>
      <c r="BA26" s="27">
        <v>66.058075167524507</v>
      </c>
      <c r="BB26" s="27">
        <v>50</v>
      </c>
      <c r="BC26" s="27">
        <v>8.5449999999999999</v>
      </c>
      <c r="BD26" s="27">
        <v>2.9049999999999998</v>
      </c>
      <c r="BE26" s="27">
        <v>2.7800000000000002</v>
      </c>
      <c r="BF26" s="32">
        <v>11.170955515659287</v>
      </c>
      <c r="BG26" s="32">
        <v>15.496464495568173</v>
      </c>
      <c r="BH26" s="32">
        <v>19.12352588446932</v>
      </c>
      <c r="BI26" s="32">
        <v>11.770603569280128</v>
      </c>
      <c r="BJ26" s="32">
        <v>7.7420324714371622</v>
      </c>
      <c r="BK26" s="32">
        <v>6.4289627010607031</v>
      </c>
      <c r="BL26" s="24">
        <f t="shared" si="6"/>
        <v>106.66968004490984</v>
      </c>
      <c r="BM26" s="24">
        <f t="shared" si="7"/>
        <v>183.16378358278712</v>
      </c>
      <c r="BN26" s="24">
        <f t="shared" si="8"/>
        <v>230.24619785990762</v>
      </c>
      <c r="BO26" s="28">
        <f t="shared" si="9"/>
        <v>286.9301785498991</v>
      </c>
      <c r="BP26" s="24">
        <f t="shared" si="10"/>
        <v>47.082414277120513</v>
      </c>
      <c r="BQ26" s="24">
        <f t="shared" si="11"/>
        <v>30.968129885748649</v>
      </c>
      <c r="BR26" s="24">
        <f t="shared" si="12"/>
        <v>25.715850804242812</v>
      </c>
      <c r="BS26" s="24">
        <f t="shared" si="13"/>
        <v>103.76639496711198</v>
      </c>
      <c r="BT26" s="32">
        <v>2.5213015097912206</v>
      </c>
      <c r="BU26" s="32">
        <v>2.053265883053117</v>
      </c>
      <c r="BV26" s="32">
        <v>3.7934300383829322</v>
      </c>
      <c r="BW26" s="32">
        <v>1.8669314796425027</v>
      </c>
      <c r="BX26" s="32">
        <v>2.9256115826260607</v>
      </c>
      <c r="BY26" s="32">
        <v>3.9465845909451946</v>
      </c>
      <c r="BZ26" s="24">
        <f t="shared" si="14"/>
        <v>18.29826957137735</v>
      </c>
      <c r="CA26" s="24">
        <f t="shared" si="15"/>
        <v>33.471989724909079</v>
      </c>
      <c r="CB26" s="24">
        <f t="shared" si="16"/>
        <v>40.93971564347909</v>
      </c>
      <c r="CC26" s="24">
        <f t="shared" si="17"/>
        <v>7.4677259185700109</v>
      </c>
      <c r="CD26" s="24">
        <f t="shared" si="18"/>
        <v>11.702446330504243</v>
      </c>
      <c r="CE26" s="24">
        <f t="shared" si="19"/>
        <v>15.786338363780779</v>
      </c>
      <c r="CF26" s="24">
        <f t="shared" si="20"/>
        <v>34.956510612855034</v>
      </c>
      <c r="CG26" s="27">
        <v>5.364710574861645</v>
      </c>
      <c r="CH26" s="27">
        <v>1.256293932897951</v>
      </c>
      <c r="CI26" s="27">
        <v>0.16988957177834407</v>
      </c>
      <c r="CJ26" s="27">
        <v>48.190797637365364</v>
      </c>
      <c r="CK26" s="27">
        <v>46.6</v>
      </c>
      <c r="CL26" s="27">
        <f t="shared" si="21"/>
        <v>6.8843996624807664</v>
      </c>
      <c r="CM26" s="27">
        <v>1.58390197738706</v>
      </c>
      <c r="CN26" s="27">
        <f t="shared" si="22"/>
        <v>0.39597549434676499</v>
      </c>
      <c r="CO26" s="27">
        <v>6.5407923073070569</v>
      </c>
      <c r="CP26" s="27">
        <v>8.8756208920776665</v>
      </c>
      <c r="CQ26" s="28">
        <f t="shared" si="122"/>
        <v>26.484018031038385</v>
      </c>
      <c r="CR26" s="28">
        <f t="shared" si="123"/>
        <v>27.163576318151762</v>
      </c>
      <c r="CS26" s="28">
        <f t="shared" si="25"/>
        <v>54.701174968074824</v>
      </c>
      <c r="CT26" s="28">
        <f t="shared" si="26"/>
        <v>82.448246174690112</v>
      </c>
      <c r="CU26" s="27">
        <f t="shared" si="27"/>
        <v>27.537598649923066</v>
      </c>
      <c r="CV26" s="27">
        <f t="shared" si="28"/>
        <v>1.58390197738706</v>
      </c>
      <c r="CW26" s="27">
        <f t="shared" si="124"/>
        <v>26.163169229228227</v>
      </c>
      <c r="CX26" s="27">
        <f t="shared" si="125"/>
        <v>55.284669856538358</v>
      </c>
      <c r="CY26" s="27">
        <v>8.6189752752085393</v>
      </c>
      <c r="CZ26" s="30">
        <v>87.93922818038655</v>
      </c>
      <c r="DA26" s="27">
        <v>6.3224624365259228</v>
      </c>
      <c r="DB26" s="27">
        <v>63.992923598052244</v>
      </c>
      <c r="DC26" s="27">
        <v>3.3181734163963057</v>
      </c>
      <c r="DD26" s="22">
        <v>22.907132877822725</v>
      </c>
      <c r="DE26" s="24">
        <v>19.5</v>
      </c>
      <c r="DF26" s="24">
        <v>19.5</v>
      </c>
      <c r="DG26" s="24">
        <v>19.5</v>
      </c>
      <c r="DH26" s="24" t="s">
        <v>227</v>
      </c>
      <c r="DI26" s="24" t="s">
        <v>227</v>
      </c>
      <c r="DJ26" s="24">
        <v>22.666666666666668</v>
      </c>
      <c r="DK26" s="24">
        <v>35.333333333333336</v>
      </c>
      <c r="DL26" s="24">
        <v>40.666666666666664</v>
      </c>
      <c r="DM26" s="24">
        <v>50.666666666666664</v>
      </c>
      <c r="DN26" s="24">
        <v>42.333333333333336</v>
      </c>
      <c r="DO26" s="24">
        <v>56</v>
      </c>
      <c r="DP26" s="24">
        <v>54</v>
      </c>
      <c r="DQ26" s="24">
        <v>60.333333333333336</v>
      </c>
      <c r="DR26" s="28">
        <f t="shared" si="109"/>
        <v>47.555555555555564</v>
      </c>
      <c r="DS26" s="28">
        <f t="shared" si="31"/>
        <v>45.666666666666664</v>
      </c>
      <c r="DT26" s="24">
        <v>64</v>
      </c>
      <c r="DU26" s="24">
        <v>71.666666666666671</v>
      </c>
      <c r="DV26" s="24">
        <v>73</v>
      </c>
      <c r="DW26" s="24">
        <v>71.333333333333329</v>
      </c>
      <c r="DX26" s="24">
        <v>73</v>
      </c>
      <c r="DY26" s="24">
        <v>80.666666666666671</v>
      </c>
      <c r="DZ26" s="28">
        <v>68</v>
      </c>
      <c r="EA26" s="28">
        <v>69.333333333333329</v>
      </c>
      <c r="EB26" s="24">
        <v>178</v>
      </c>
      <c r="EC26" s="24">
        <v>189</v>
      </c>
      <c r="ED26" s="24">
        <v>199</v>
      </c>
      <c r="EE26" s="24">
        <v>199</v>
      </c>
      <c r="EF26" s="24">
        <v>201</v>
      </c>
      <c r="EG26" s="24">
        <v>203</v>
      </c>
      <c r="EH26" s="23">
        <v>40.299999999999997</v>
      </c>
      <c r="EI26" s="23">
        <v>37</v>
      </c>
      <c r="EJ26" s="23">
        <v>37.9</v>
      </c>
      <c r="EK26" s="23">
        <v>41</v>
      </c>
      <c r="EL26" s="23">
        <v>39.6</v>
      </c>
      <c r="EM26" s="23">
        <v>38.299999999999997</v>
      </c>
      <c r="EN26" s="23">
        <v>38.4</v>
      </c>
      <c r="EO26" s="23">
        <v>37.1</v>
      </c>
      <c r="EP26" s="23">
        <v>38.4</v>
      </c>
      <c r="EQ26" s="27">
        <v>5.51</v>
      </c>
      <c r="ER26" s="27">
        <v>4.29</v>
      </c>
      <c r="ES26" s="27">
        <v>4.37</v>
      </c>
      <c r="ET26" s="27">
        <v>3.97</v>
      </c>
      <c r="EU26" s="27">
        <v>3.86</v>
      </c>
      <c r="EV26" s="27">
        <v>3.79</v>
      </c>
      <c r="EW26" s="23">
        <v>4.04</v>
      </c>
      <c r="EX26" s="23">
        <v>3.79</v>
      </c>
      <c r="EY26" s="27">
        <v>3.67</v>
      </c>
      <c r="EZ26" s="23">
        <v>24970.119521912351</v>
      </c>
      <c r="FA26" s="23">
        <v>16501.693227091633</v>
      </c>
      <c r="FB26" s="23">
        <v>12671.57794676806</v>
      </c>
      <c r="FC26" s="27">
        <v>10589.572990000001</v>
      </c>
      <c r="FD26" s="27">
        <v>7274.9293119698395</v>
      </c>
      <c r="FE26" s="23">
        <v>5889.0221402214029</v>
      </c>
      <c r="FF26" s="27">
        <v>4191.8084436042845</v>
      </c>
      <c r="FG26" s="27">
        <v>4132.8140214216164</v>
      </c>
      <c r="FH26" s="27">
        <v>1811.4858705560619</v>
      </c>
      <c r="FI26" s="27">
        <v>239.52999999999997</v>
      </c>
      <c r="FJ26" s="27">
        <v>11</v>
      </c>
      <c r="FK26" s="27">
        <v>214.84</v>
      </c>
      <c r="FL26" s="27">
        <v>188.32</v>
      </c>
      <c r="FM26" s="27">
        <v>171</v>
      </c>
      <c r="FN26" s="27">
        <v>137.44999999999999</v>
      </c>
      <c r="FO26" s="27">
        <v>376.64000000000004</v>
      </c>
      <c r="FP26" s="24">
        <v>207.56</v>
      </c>
      <c r="FQ26" s="27">
        <v>137.67999999999998</v>
      </c>
      <c r="FR26" s="24">
        <v>217.72</v>
      </c>
      <c r="FS26" s="27">
        <v>141.47</v>
      </c>
      <c r="FT26" s="24">
        <f t="shared" si="32"/>
        <v>1349.8039215686272</v>
      </c>
      <c r="FU26" s="24">
        <f t="shared" si="33"/>
        <v>1205.1820728291314</v>
      </c>
      <c r="FV26" s="24">
        <f t="shared" si="34"/>
        <v>2348.333333333333</v>
      </c>
      <c r="FW26" s="24">
        <f t="shared" si="114"/>
        <v>1846.2745098039215</v>
      </c>
      <c r="FX26" s="24">
        <f t="shared" si="36"/>
        <v>1347.5490196078431</v>
      </c>
      <c r="FY26" s="24">
        <f t="shared" si="37"/>
        <v>3692.5490196078435</v>
      </c>
      <c r="FZ26" s="24">
        <f t="shared" si="38"/>
        <v>9234.7058823529405</v>
      </c>
      <c r="GA26" s="24">
        <f t="shared" si="39"/>
        <v>2034.9019607843138</v>
      </c>
      <c r="GB26" s="24">
        <v>45.66</v>
      </c>
      <c r="GC26" s="24">
        <v>59.44</v>
      </c>
      <c r="GD26" s="24">
        <f t="shared" si="115"/>
        <v>102.46000000000001</v>
      </c>
      <c r="GE26" s="27">
        <v>2.87</v>
      </c>
      <c r="GF26" s="27">
        <f t="shared" si="116"/>
        <v>67.397166666666664</v>
      </c>
      <c r="GG26" s="27">
        <v>0.876</v>
      </c>
      <c r="GH26" s="27">
        <f t="shared" si="117"/>
        <v>16.173364705882353</v>
      </c>
      <c r="GI26" s="27">
        <v>1.32</v>
      </c>
      <c r="GJ26" s="27">
        <f t="shared" si="118"/>
        <v>17.787647058823527</v>
      </c>
      <c r="GK26" s="27">
        <v>3.81</v>
      </c>
      <c r="GL26" s="27">
        <v>3.3639999999999999</v>
      </c>
      <c r="GM26" s="27">
        <f t="shared" si="44"/>
        <v>1.1325802615933414</v>
      </c>
      <c r="GN26" s="29">
        <v>-9999</v>
      </c>
      <c r="GO26" s="27">
        <f t="shared" si="45"/>
        <v>77.529764705882357</v>
      </c>
      <c r="GP26" s="24">
        <f t="shared" si="46"/>
        <v>178.88794313725489</v>
      </c>
      <c r="GQ26" s="24">
        <f t="shared" si="47"/>
        <v>159.72137780112044</v>
      </c>
      <c r="GR26" s="24">
        <f t="shared" ref="GR26:GR31" si="126">((GP26-129.9)/G26)*100</f>
        <v>57.513786908583278</v>
      </c>
      <c r="GS26" s="27">
        <v>18.600000000000001</v>
      </c>
      <c r="GT26" s="24">
        <v>5.98</v>
      </c>
      <c r="GU26" s="24">
        <f t="shared" si="48"/>
        <v>5.4700000000000006</v>
      </c>
      <c r="GV26" s="27">
        <f t="shared" si="49"/>
        <v>4232.2951352787632</v>
      </c>
      <c r="GW26" s="27">
        <v>1.9000000000000001</v>
      </c>
      <c r="GX26" s="27">
        <f t="shared" si="50"/>
        <v>0.34734917733089576</v>
      </c>
      <c r="GY26" s="27">
        <f t="shared" si="51"/>
        <v>1470.0842334606305</v>
      </c>
      <c r="GZ26" s="29">
        <v>-9999</v>
      </c>
      <c r="HA26" s="27">
        <v>3382.2708333333344</v>
      </c>
      <c r="HB26" s="27">
        <v>3862.9857142857127</v>
      </c>
      <c r="HC26" s="27">
        <f t="shared" si="52"/>
        <v>1341.8049098981451</v>
      </c>
      <c r="HD26" s="27">
        <f t="shared" si="53"/>
        <v>1388.7680817445801</v>
      </c>
      <c r="HE26" s="27">
        <f t="shared" si="54"/>
        <v>1251.4402083333337</v>
      </c>
      <c r="HF26" s="30">
        <v>2.97</v>
      </c>
      <c r="HG26" s="30">
        <f t="shared" si="55"/>
        <v>2.91</v>
      </c>
      <c r="HH26" s="30">
        <v>2035</v>
      </c>
      <c r="HI26" s="30">
        <f t="shared" si="56"/>
        <v>0.48662207357859533</v>
      </c>
      <c r="HJ26" s="27">
        <f t="shared" si="57"/>
        <v>2297.9737754621437</v>
      </c>
      <c r="HK26" s="27">
        <f t="shared" si="58"/>
        <v>1574.5375868907281</v>
      </c>
      <c r="HL26" s="27">
        <v>4.0199999999999996</v>
      </c>
      <c r="HM26" s="30">
        <f t="shared" si="119"/>
        <v>92.378545773578168</v>
      </c>
      <c r="HN26" s="30">
        <f t="shared" si="60"/>
        <v>103.46397126640755</v>
      </c>
      <c r="HO26" s="30">
        <f t="shared" si="61"/>
        <v>0.57837308346165628</v>
      </c>
      <c r="HP26" s="27">
        <v>3.41</v>
      </c>
      <c r="HQ26" s="27">
        <v>0.57494999999999996</v>
      </c>
      <c r="HR26" s="27">
        <v>0.48928571428571399</v>
      </c>
      <c r="HS26" s="27">
        <v>0.46182142857142899</v>
      </c>
      <c r="HT26" s="27">
        <v>0.38961428571428602</v>
      </c>
      <c r="HU26" s="27">
        <v>0.26995357142857102</v>
      </c>
      <c r="HV26" s="27">
        <v>0.301875</v>
      </c>
      <c r="HW26" s="27">
        <v>0.19208978874999999</v>
      </c>
      <c r="HX26" s="27">
        <v>0.108902105214286</v>
      </c>
      <c r="HY26" s="27">
        <v>0.11341941189285699</v>
      </c>
      <c r="HZ26" s="27">
        <v>2.8727137535714299E-2</v>
      </c>
      <c r="IA26" s="27">
        <v>8.0438011071428603E-2</v>
      </c>
      <c r="IB26" s="27">
        <v>0.36081417960714302</v>
      </c>
      <c r="IC26" s="27">
        <v>0.31126761339285702</v>
      </c>
      <c r="ID26" s="27">
        <v>0.18132722807142901</v>
      </c>
      <c r="IE26" s="27">
        <v>0.47617398621428603</v>
      </c>
      <c r="IF26" s="27">
        <v>0.74283322432142895</v>
      </c>
      <c r="IG26" s="27">
        <v>0.416923520428572</v>
      </c>
      <c r="IH26" s="27">
        <v>0.76144826935714305</v>
      </c>
      <c r="II26" s="27">
        <v>0.45978230135714299</v>
      </c>
      <c r="IJ26" s="27">
        <f t="shared" si="120"/>
        <v>3.119115734720507</v>
      </c>
      <c r="IK26" s="27">
        <f t="shared" si="63"/>
        <v>0.17508029197080366</v>
      </c>
      <c r="IL26" s="27">
        <v>104.907142857143</v>
      </c>
      <c r="IM26" s="27">
        <v>28.0242857142857</v>
      </c>
      <c r="IN26" s="27">
        <v>35.077142857142903</v>
      </c>
      <c r="IO26" s="27">
        <v>35.4471428571429</v>
      </c>
      <c r="IP26" s="27">
        <v>117.228571428571</v>
      </c>
      <c r="IQ26" s="27">
        <v>-0.92057142857142904</v>
      </c>
      <c r="IR26" s="27">
        <v>-1.3499642857142899</v>
      </c>
      <c r="IS26" s="30">
        <v>104</v>
      </c>
      <c r="IT26" s="30">
        <v>118.5</v>
      </c>
      <c r="IU26" s="30">
        <f t="shared" si="64"/>
        <v>-0.90714285714300047</v>
      </c>
      <c r="IV26" s="27">
        <v>0.58713428571428605</v>
      </c>
      <c r="IW26" s="27">
        <v>0.48414000000000001</v>
      </c>
      <c r="IX26" s="27">
        <v>0.44806571428571401</v>
      </c>
      <c r="IY26" s="27">
        <v>0.38197428571428599</v>
      </c>
      <c r="IZ26" s="27">
        <v>0.26593714285714298</v>
      </c>
      <c r="JA26" s="27">
        <v>0.29676571428571402</v>
      </c>
      <c r="JB26" s="27">
        <v>0.211569463014286</v>
      </c>
      <c r="JC26" s="27">
        <v>0.133926951717143</v>
      </c>
      <c r="JD26" s="27">
        <v>0.11775139492285699</v>
      </c>
      <c r="JE26" s="27">
        <v>3.8312935585714303E-2</v>
      </c>
      <c r="JF26" s="27">
        <v>9.6238818885714297E-2</v>
      </c>
      <c r="JG26" s="27">
        <v>0.37599376384571398</v>
      </c>
      <c r="JH26" s="27">
        <v>0.32823829147714301</v>
      </c>
      <c r="JI26" s="27">
        <v>0.17892449832000001</v>
      </c>
      <c r="JJ26" s="27">
        <v>0.53751206226571402</v>
      </c>
      <c r="JK26" s="27">
        <v>0.49232600499142898</v>
      </c>
      <c r="JL26" s="27">
        <v>0.45405204074571398</v>
      </c>
      <c r="JM26" s="27">
        <v>0.53716969057999997</v>
      </c>
      <c r="JN26" s="27">
        <v>0.50163687028000004</v>
      </c>
      <c r="JO26" s="27">
        <f t="shared" si="65"/>
        <v>2.8550609852684796</v>
      </c>
      <c r="JP26" s="27">
        <f t="shared" si="66"/>
        <v>0.21273657560682047</v>
      </c>
      <c r="JQ26" s="27">
        <v>32.835882352941198</v>
      </c>
      <c r="JR26" s="27">
        <v>41.641176470588199</v>
      </c>
      <c r="JS26" s="27">
        <v>42.499411764705897</v>
      </c>
      <c r="JT26" s="27">
        <v>-171.762411764706</v>
      </c>
      <c r="JU26" s="27">
        <v>-0.90247058823529402</v>
      </c>
      <c r="JV26" s="27">
        <v>-2.5559411764705899</v>
      </c>
      <c r="JW26" s="30">
        <v>105.5</v>
      </c>
      <c r="JX26" s="30">
        <v>119</v>
      </c>
      <c r="JY26" s="27">
        <v>0.479905263157895</v>
      </c>
      <c r="JZ26" s="27">
        <v>0.40959473684210501</v>
      </c>
      <c r="KA26" s="27">
        <v>0.342947368421053</v>
      </c>
      <c r="KB26" s="27">
        <v>0.28250789473684201</v>
      </c>
      <c r="KC26" s="27">
        <v>0.209147368421053</v>
      </c>
      <c r="KD26" s="27">
        <v>0.220747368421053</v>
      </c>
      <c r="KE26" s="27">
        <v>0.25861158338684198</v>
      </c>
      <c r="KF26" s="27">
        <v>0.16625504380789499</v>
      </c>
      <c r="KG26" s="27">
        <v>0.183467737231579</v>
      </c>
      <c r="KH26" s="27">
        <v>8.8515860260526297E-2</v>
      </c>
      <c r="KI26" s="27">
        <v>7.8931592668421105E-2</v>
      </c>
      <c r="KJ26" s="27">
        <v>0.39281700318157903</v>
      </c>
      <c r="KK26" s="27">
        <v>0.36970331757105301</v>
      </c>
      <c r="KL26" s="27">
        <v>0.14942495461579</v>
      </c>
      <c r="KM26" s="27">
        <v>0.69933850084210503</v>
      </c>
      <c r="KN26" s="27">
        <v>0.47590235882631599</v>
      </c>
      <c r="KO26" s="27">
        <v>0.30451286115263199</v>
      </c>
      <c r="KP26" s="27">
        <v>0.51369151592894702</v>
      </c>
      <c r="KQ26" s="27">
        <v>0.35488467551579</v>
      </c>
      <c r="KR26" s="27">
        <f t="shared" si="67"/>
        <v>1.0549632788438934</v>
      </c>
      <c r="KS26" s="27">
        <f t="shared" si="68"/>
        <v>0.17165876411857806</v>
      </c>
      <c r="KT26" s="27">
        <v>99.689473684210498</v>
      </c>
      <c r="KU26" s="27">
        <v>38.968947368420999</v>
      </c>
      <c r="KV26" s="27">
        <v>53.053157894736799</v>
      </c>
      <c r="KW26" s="27">
        <v>53.924736842105297</v>
      </c>
      <c r="KX26" s="27">
        <v>105.07915789473699</v>
      </c>
      <c r="KY26" s="27">
        <v>-1.2541052631578999</v>
      </c>
      <c r="KZ26" s="27">
        <v>-2.63457894736842</v>
      </c>
      <c r="LA26" s="30">
        <v>109.5</v>
      </c>
      <c r="LB26" s="30">
        <v>122</v>
      </c>
      <c r="LC26" s="30">
        <f t="shared" si="108"/>
        <v>9.8105263157895024</v>
      </c>
      <c r="LD26" s="27">
        <v>0.52517142857142896</v>
      </c>
      <c r="LE26" s="27">
        <v>0.31943571428571399</v>
      </c>
      <c r="LF26" s="27">
        <v>0.31559999999999999</v>
      </c>
      <c r="LG26" s="27">
        <v>0.246642857142857</v>
      </c>
      <c r="LH26" s="27">
        <v>0.177685714285714</v>
      </c>
      <c r="LI26" s="27">
        <v>0.21054999999999999</v>
      </c>
      <c r="LJ26" s="27">
        <v>0.36025908258571399</v>
      </c>
      <c r="LK26" s="27">
        <v>0.24891137745714301</v>
      </c>
      <c r="LL26" s="27">
        <v>0.128528407342857</v>
      </c>
      <c r="LM26" s="27">
        <v>6.3151811857142899E-3</v>
      </c>
      <c r="LN26" s="27">
        <v>0.24328276374285701</v>
      </c>
      <c r="LO26" s="27">
        <v>0.49387572214285702</v>
      </c>
      <c r="LP26" s="27">
        <v>0.42703505407857101</v>
      </c>
      <c r="LQ26" s="27">
        <v>0.16235397332857099</v>
      </c>
      <c r="LR26" s="27">
        <v>1.1339788877285699</v>
      </c>
      <c r="LS26" s="27">
        <v>0.99248331957857105</v>
      </c>
      <c r="LT26" s="27">
        <v>0.67795820819999997</v>
      </c>
      <c r="LU26" s="27">
        <v>0.99426234408571401</v>
      </c>
      <c r="LV26" s="27">
        <v>0.740924841792857</v>
      </c>
      <c r="LW26" s="27">
        <f t="shared" si="70"/>
        <v>53.63687150838409</v>
      </c>
      <c r="LX26" s="27">
        <f t="shared" si="71"/>
        <v>0.64405983766016228</v>
      </c>
      <c r="LY26" s="27">
        <v>112.6</v>
      </c>
      <c r="LZ26" s="27">
        <v>37.744999999999997</v>
      </c>
      <c r="MA26" s="27">
        <v>49.784999999999997</v>
      </c>
      <c r="MB26" s="27">
        <v>49.744999999999997</v>
      </c>
      <c r="MC26" s="27">
        <v>-7.5534999999999997</v>
      </c>
      <c r="MD26" s="27">
        <v>-1.0515000000000001</v>
      </c>
      <c r="ME26" s="27">
        <v>-1.67425</v>
      </c>
      <c r="MF26" s="30">
        <v>118.5</v>
      </c>
      <c r="MG26" s="30">
        <v>131</v>
      </c>
      <c r="MH26" s="30">
        <f>MF26-LY26</f>
        <v>5.9000000000000057</v>
      </c>
      <c r="MI26" s="27">
        <v>0.54104054054054096</v>
      </c>
      <c r="MJ26" s="27">
        <v>0.31250810810810797</v>
      </c>
      <c r="MK26" s="27">
        <v>0.22589729729729699</v>
      </c>
      <c r="ML26" s="27">
        <v>0.18994594594594599</v>
      </c>
      <c r="MM26" s="27">
        <v>0.14450540540540499</v>
      </c>
      <c r="MN26" s="27">
        <v>0.173727027027027</v>
      </c>
      <c r="MO26" s="27">
        <v>0.47875395109459501</v>
      </c>
      <c r="MP26" s="27">
        <v>0.41020138185405403</v>
      </c>
      <c r="MQ26" s="27">
        <v>0.24339594573513501</v>
      </c>
      <c r="MR26" s="27">
        <v>0.16114794988648601</v>
      </c>
      <c r="MS26" s="27">
        <v>0.267053043291892</v>
      </c>
      <c r="MT26" s="27">
        <v>0.577190160597297</v>
      </c>
      <c r="MU26" s="27">
        <v>0.51258572011081105</v>
      </c>
      <c r="MV26" s="27">
        <v>0.13607117358648599</v>
      </c>
      <c r="MW26" s="27">
        <v>1.8559797716594599</v>
      </c>
      <c r="MX26" s="27">
        <v>0.65372342942432404</v>
      </c>
      <c r="MY26" s="27">
        <v>0.55898040636486501</v>
      </c>
      <c r="MZ26" s="27">
        <v>0.726529222681081</v>
      </c>
      <c r="NA26" s="27">
        <v>0.651859624145946</v>
      </c>
      <c r="NB26" s="27">
        <f t="shared" si="73"/>
        <v>2.6386132434625238</v>
      </c>
      <c r="NC26" s="27">
        <f t="shared" si="74"/>
        <v>0.731284809907637</v>
      </c>
      <c r="ND26" s="27">
        <v>108.28</v>
      </c>
      <c r="NE26" s="27">
        <v>42.771999999999998</v>
      </c>
      <c r="NF26" s="27">
        <v>41.89</v>
      </c>
      <c r="NG26" s="27">
        <v>-70.741600000000005</v>
      </c>
      <c r="NH26" s="27">
        <v>-2.1198000000000001</v>
      </c>
      <c r="NI26" s="27">
        <v>-0.35091891891891902</v>
      </c>
      <c r="NJ26" s="28">
        <v>131</v>
      </c>
      <c r="NK26" s="28">
        <v>148.5</v>
      </c>
      <c r="NL26" s="30">
        <f t="shared" si="75"/>
        <v>22.72</v>
      </c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30"/>
      <c r="OO26" s="27">
        <v>0.46603250000000002</v>
      </c>
      <c r="OP26" s="27">
        <v>0.24806249999999999</v>
      </c>
      <c r="OQ26" s="27">
        <v>0.147925</v>
      </c>
      <c r="OR26" s="27">
        <v>0.1298125</v>
      </c>
      <c r="OS26" s="27">
        <v>0.11146499999999999</v>
      </c>
      <c r="OT26" s="27">
        <v>0.12853249999999999</v>
      </c>
      <c r="OU26" s="27">
        <v>0.56257383241250003</v>
      </c>
      <c r="OV26" s="27">
        <v>0.51654086797749998</v>
      </c>
      <c r="OW26" s="27">
        <v>0.3118136714975</v>
      </c>
      <c r="OX26" s="27">
        <v>0.25220065823749999</v>
      </c>
      <c r="OY26" s="27">
        <v>0.30458381410000002</v>
      </c>
      <c r="OZ26" s="27">
        <v>0.61249592106249995</v>
      </c>
      <c r="PA26" s="27">
        <v>0.56625187614250005</v>
      </c>
      <c r="PB26" s="27">
        <v>7.6174965782500006E-2</v>
      </c>
      <c r="PC26" s="27">
        <v>2.5935922036900001</v>
      </c>
      <c r="PD26" s="27">
        <v>0.59138777651249996</v>
      </c>
      <c r="PE26" s="27">
        <v>0.54174683973750004</v>
      </c>
      <c r="PF26" s="27">
        <v>0.68645884569750004</v>
      </c>
      <c r="PG26" s="27">
        <v>0.64839334043999997</v>
      </c>
      <c r="PH26" s="27">
        <f t="shared" si="79"/>
        <v>2.1767070278367249</v>
      </c>
      <c r="PI26" s="27">
        <f t="shared" si="80"/>
        <v>0.87868984630889413</v>
      </c>
      <c r="PJ26" s="27">
        <v>116.3</v>
      </c>
      <c r="PK26" s="27">
        <v>40.717692307692303</v>
      </c>
      <c r="PL26" s="27">
        <v>42.852307692307697</v>
      </c>
      <c r="PM26" s="27">
        <v>42.066923076923104</v>
      </c>
      <c r="PN26" s="27">
        <v>-21.406675</v>
      </c>
      <c r="PO26" s="27">
        <v>-0.74707500000000004</v>
      </c>
      <c r="PP26" s="27">
        <v>-0.7984</v>
      </c>
      <c r="PQ26" s="27">
        <v>121.3</v>
      </c>
      <c r="PR26" s="30">
        <v>159</v>
      </c>
      <c r="PS26" s="30">
        <v>171</v>
      </c>
      <c r="PT26" s="30">
        <f t="shared" si="81"/>
        <v>42.7</v>
      </c>
      <c r="PU26" s="30">
        <f t="shared" si="82"/>
        <v>37.700000000000003</v>
      </c>
      <c r="PV26" s="27">
        <v>0.45627435897435897</v>
      </c>
      <c r="PW26" s="27">
        <v>0.21830256410256399</v>
      </c>
      <c r="PX26" s="27">
        <v>0.117623076923077</v>
      </c>
      <c r="PY26" s="27">
        <v>0.10718205128205099</v>
      </c>
      <c r="PZ26" s="27">
        <v>8.6966666666666706E-2</v>
      </c>
      <c r="QA26" s="27">
        <v>0.110282051282051</v>
      </c>
      <c r="QB26" s="27">
        <v>0.61793227894102598</v>
      </c>
      <c r="QC26" s="27">
        <v>0.58872634407435898</v>
      </c>
      <c r="QD26" s="27">
        <v>0.34025331632820499</v>
      </c>
      <c r="QE26" s="27">
        <v>0.298923659725641</v>
      </c>
      <c r="QF26" s="27">
        <v>0.35232140202307699</v>
      </c>
      <c r="QG26" s="27">
        <v>0.67890348821282098</v>
      </c>
      <c r="QH26" s="27">
        <v>0.60970396868974397</v>
      </c>
      <c r="QI26" s="27">
        <v>0.104522501982051</v>
      </c>
      <c r="QJ26" s="27">
        <v>3.2727191015717998</v>
      </c>
      <c r="QK26" s="27">
        <v>0.599706671115385</v>
      </c>
      <c r="QL26" s="27">
        <v>0.57089148410256396</v>
      </c>
      <c r="QM26" s="27">
        <v>0.70370038766153797</v>
      </c>
      <c r="QN26" s="27">
        <v>0.68242406258717903</v>
      </c>
      <c r="QO26" s="27">
        <f t="shared" si="83"/>
        <v>2.3636572010696604</v>
      </c>
      <c r="QP26" s="27">
        <f t="shared" si="84"/>
        <v>1.0901007775611373</v>
      </c>
      <c r="QQ26" s="27">
        <v>119.8</v>
      </c>
      <c r="QR26" s="27">
        <v>33.616842105263203</v>
      </c>
      <c r="QS26" s="27">
        <v>35.988947368421101</v>
      </c>
      <c r="QT26" s="27">
        <v>35.724210526315801</v>
      </c>
      <c r="QU26" s="27">
        <f t="shared" si="85"/>
        <v>2.1073684210525983</v>
      </c>
      <c r="QV26" s="27">
        <v>-38.465025641025598</v>
      </c>
      <c r="QW26" s="27">
        <v>-1.19217948717949</v>
      </c>
      <c r="QX26" s="27">
        <v>-1.14682051282051</v>
      </c>
      <c r="QY26" s="27">
        <v>124.773684210526</v>
      </c>
      <c r="QZ26" s="30">
        <v>164.5</v>
      </c>
      <c r="RA26" s="30">
        <v>180</v>
      </c>
      <c r="RB26" s="30">
        <f t="shared" si="121"/>
        <v>44.7</v>
      </c>
      <c r="RC26" s="30">
        <f t="shared" si="87"/>
        <v>39.726315789474</v>
      </c>
      <c r="RD26" s="27">
        <v>0.42835897435897402</v>
      </c>
      <c r="RE26" s="27">
        <v>0.212123076923077</v>
      </c>
      <c r="RF26" s="27">
        <v>0.13618461538461499</v>
      </c>
      <c r="RG26" s="27">
        <v>0.11825641025641</v>
      </c>
      <c r="RH26" s="27">
        <v>9.5348717948718006E-2</v>
      </c>
      <c r="RI26" s="27">
        <v>0.115353846153846</v>
      </c>
      <c r="RJ26" s="27">
        <v>0.56449126504615399</v>
      </c>
      <c r="RK26" s="27">
        <v>0.51461176909230799</v>
      </c>
      <c r="RL26" s="27">
        <v>0.28294426967179498</v>
      </c>
      <c r="RM26" s="27">
        <v>0.21739867520769199</v>
      </c>
      <c r="RN26" s="27">
        <v>0.33619797851282102</v>
      </c>
      <c r="RO26" s="27">
        <v>0.63342428248717897</v>
      </c>
      <c r="RP26" s="27">
        <v>0.573372501933333</v>
      </c>
      <c r="RQ26" s="27">
        <v>0.107264530130769</v>
      </c>
      <c r="RR26" s="27">
        <v>2.63581193165385</v>
      </c>
      <c r="RS26" s="27">
        <v>0.65713954756153803</v>
      </c>
      <c r="RT26" s="27">
        <v>0.59670029931282098</v>
      </c>
      <c r="RU26" s="27">
        <v>0.74330552556410301</v>
      </c>
      <c r="RV26" s="27">
        <v>0.69791871802051297</v>
      </c>
      <c r="RW26" s="27">
        <f t="shared" si="88"/>
        <v>2.8475148568341204</v>
      </c>
      <c r="RX26" s="27">
        <f t="shared" si="89"/>
        <v>1.0193888405376632</v>
      </c>
      <c r="RY26" s="27">
        <v>118.388888888889</v>
      </c>
      <c r="RZ26" s="27">
        <v>36.7222222222222</v>
      </c>
      <c r="SA26" s="27">
        <v>43.592222222222198</v>
      </c>
      <c r="SB26" s="27">
        <v>44.406296296296297</v>
      </c>
      <c r="SC26" s="27">
        <v>135.53200000000001</v>
      </c>
      <c r="SD26" s="27">
        <v>168.5</v>
      </c>
      <c r="SE26" s="27">
        <v>183</v>
      </c>
      <c r="SF26" s="30">
        <f t="shared" si="90"/>
        <v>50.111111111111001</v>
      </c>
      <c r="SG26" s="30">
        <f t="shared" si="91"/>
        <v>32.967999999999989</v>
      </c>
      <c r="SH26" s="27">
        <v>0.38621666666666699</v>
      </c>
      <c r="SI26" s="27">
        <v>0.18710238095238099</v>
      </c>
      <c r="SJ26" s="27">
        <v>0.111857142857143</v>
      </c>
      <c r="SK26" s="27">
        <v>0.100311904761905</v>
      </c>
      <c r="SL26" s="27">
        <v>8.1480952380952404E-2</v>
      </c>
      <c r="SM26" s="27">
        <v>0.10499761904761901</v>
      </c>
      <c r="SN26" s="27">
        <v>0.58450083955952403</v>
      </c>
      <c r="SO26" s="27">
        <v>0.54758307765238101</v>
      </c>
      <c r="SP26" s="27">
        <v>0.30010499946904801</v>
      </c>
      <c r="SQ26" s="27">
        <v>0.25026265939523801</v>
      </c>
      <c r="SR26" s="27">
        <v>0.34614788977857103</v>
      </c>
      <c r="SS26" s="27">
        <v>0.64921191546428603</v>
      </c>
      <c r="ST26" s="27">
        <v>0.569805085816667</v>
      </c>
      <c r="SU26" s="27">
        <v>0.10381024183809499</v>
      </c>
      <c r="SV26" s="27">
        <v>2.8678748823761899</v>
      </c>
      <c r="SW26" s="27">
        <v>0.63607825998809497</v>
      </c>
      <c r="SX26" s="27">
        <v>0.59345067058809498</v>
      </c>
      <c r="SY26" s="27">
        <v>0.72939940728809505</v>
      </c>
      <c r="SZ26" s="27">
        <v>0.69770801331190502</v>
      </c>
      <c r="TA26" s="27">
        <f t="shared" si="92"/>
        <v>2.6462044742587802</v>
      </c>
      <c r="TB26" s="27">
        <f t="shared" si="93"/>
        <v>1.0641996360536008</v>
      </c>
      <c r="TC26" s="27">
        <v>0.43808958333333298</v>
      </c>
      <c r="TD26" s="27">
        <v>0.19723125</v>
      </c>
      <c r="TE26" s="27">
        <v>9.9662500000000001E-2</v>
      </c>
      <c r="TF26" s="27">
        <v>9.3200000000000005E-2</v>
      </c>
      <c r="TG26" s="27">
        <v>8.0662499999999998E-2</v>
      </c>
      <c r="TH26" s="27">
        <v>9.7712499999999994E-2</v>
      </c>
      <c r="TI26" s="27">
        <v>0.64626599601458301</v>
      </c>
      <c r="TJ26" s="27">
        <v>0.62631728746250004</v>
      </c>
      <c r="TK26" s="27">
        <v>0.35624727478333301</v>
      </c>
      <c r="TL26" s="27">
        <v>0.32752334199166699</v>
      </c>
      <c r="TM26" s="27">
        <v>0.37830171328541701</v>
      </c>
      <c r="TN26" s="27">
        <v>0.68678372176458302</v>
      </c>
      <c r="TO26" s="27">
        <v>0.63306316848333299</v>
      </c>
      <c r="TP26" s="27">
        <v>7.2127996631249996E-2</v>
      </c>
      <c r="TQ26" s="27">
        <v>3.73609045705417</v>
      </c>
      <c r="TR26" s="27">
        <v>0.60734116063541699</v>
      </c>
      <c r="TS26" s="27">
        <v>0.58678105699583305</v>
      </c>
      <c r="TT26" s="27">
        <v>0.71504589773125005</v>
      </c>
      <c r="TU26" s="27">
        <v>0.70005966593750002</v>
      </c>
      <c r="TV26" s="27">
        <f t="shared" si="94"/>
        <v>2.4686012000085373</v>
      </c>
      <c r="TW26" s="27">
        <f t="shared" si="95"/>
        <v>1.2211976212356457</v>
      </c>
      <c r="TX26" s="27">
        <v>133.69374999999999</v>
      </c>
      <c r="TY26" s="27">
        <v>34.017499999999998</v>
      </c>
      <c r="TZ26" s="27">
        <v>33.357500000000002</v>
      </c>
      <c r="UA26" s="27">
        <v>32.766041666666702</v>
      </c>
      <c r="UB26" s="27">
        <v>-94.561854166666706</v>
      </c>
      <c r="UC26" s="27">
        <v>-2.6806874999999999</v>
      </c>
      <c r="UD26" s="27">
        <v>-1.6329166666666699</v>
      </c>
      <c r="UE26" s="27">
        <v>128.11875000000001</v>
      </c>
      <c r="UF26" s="27">
        <v>185</v>
      </c>
      <c r="UG26" s="30">
        <f t="shared" si="96"/>
        <v>51.306250000000006</v>
      </c>
      <c r="UH26" s="30">
        <f t="shared" si="97"/>
        <v>56.881249999999994</v>
      </c>
      <c r="UI26" s="27">
        <v>0.39656000000000002</v>
      </c>
      <c r="UJ26" s="27">
        <v>0.172765</v>
      </c>
      <c r="UK26" s="27">
        <v>8.38975E-2</v>
      </c>
      <c r="UL26" s="27">
        <v>8.2934999999999995E-2</v>
      </c>
      <c r="UM26" s="27">
        <v>6.4009999999999997E-2</v>
      </c>
      <c r="UN26" s="27">
        <v>8.5970000000000005E-2</v>
      </c>
      <c r="UO26" s="27">
        <v>0.65050941901500003</v>
      </c>
      <c r="UP26" s="27">
        <v>0.64675380168249996</v>
      </c>
      <c r="UQ26" s="27">
        <v>0.34912135777999997</v>
      </c>
      <c r="UR26" s="27">
        <v>0.34515447576250002</v>
      </c>
      <c r="US26" s="27">
        <v>0.39178729291499997</v>
      </c>
      <c r="UT26" s="27">
        <v>0.71995258032999998</v>
      </c>
      <c r="UU26" s="27">
        <v>0.64086808197</v>
      </c>
      <c r="UV26" s="27">
        <v>0.12945264409250001</v>
      </c>
      <c r="UW26" s="27">
        <v>3.8231867155249999</v>
      </c>
      <c r="UX26" s="27">
        <v>0.60924365451249995</v>
      </c>
      <c r="UY26" s="27">
        <v>0.60375640334000003</v>
      </c>
      <c r="UZ26" s="27">
        <v>0.71913085491999995</v>
      </c>
      <c r="VA26" s="27">
        <v>0.71505377215499999</v>
      </c>
      <c r="VB26" s="27">
        <f t="shared" si="98"/>
        <v>2.5182997158691314</v>
      </c>
      <c r="VC26" s="27">
        <f t="shared" si="99"/>
        <v>1.2953723265707753</v>
      </c>
      <c r="VD26" s="27">
        <v>138.52000000000001</v>
      </c>
      <c r="VE26" s="27">
        <v>36.894750000000002</v>
      </c>
      <c r="VF26" s="27">
        <v>33.597999999999999</v>
      </c>
      <c r="VG26" s="27">
        <v>32.659500000000001</v>
      </c>
      <c r="VH26" s="27">
        <v>160.75964999999999</v>
      </c>
      <c r="VI26" s="27">
        <v>-2.5689000000000002</v>
      </c>
      <c r="VJ26" s="27">
        <v>-1.7647250000000001</v>
      </c>
      <c r="VK26" s="27">
        <v>142.85499999999999</v>
      </c>
      <c r="VL26" s="27">
        <v>190</v>
      </c>
      <c r="VM26" s="30">
        <f t="shared" si="100"/>
        <v>51.47999999999999</v>
      </c>
      <c r="VN26" s="30">
        <f t="shared" si="101"/>
        <v>47.14500000000001</v>
      </c>
      <c r="VO26" s="27">
        <v>0.46120975609756099</v>
      </c>
      <c r="VP26" s="27">
        <v>0.19735365853658501</v>
      </c>
      <c r="VQ26" s="27">
        <v>6.1378048780487797E-2</v>
      </c>
      <c r="VR26" s="27">
        <v>7.2673170731707301E-2</v>
      </c>
      <c r="VS26" s="27">
        <v>6.9424390243902498E-2</v>
      </c>
      <c r="VT26" s="27">
        <v>8.3890243902439002E-2</v>
      </c>
      <c r="VU26" s="27">
        <v>0.72622513411951195</v>
      </c>
      <c r="VV26" s="27">
        <v>0.76388564121219504</v>
      </c>
      <c r="VW26" s="27">
        <v>0.46037632499756098</v>
      </c>
      <c r="VX26" s="27">
        <v>0.525077239341463</v>
      </c>
      <c r="VY26" s="27">
        <v>0.40011932338292699</v>
      </c>
      <c r="VZ26" s="27">
        <v>0.73741722590487802</v>
      </c>
      <c r="WA26" s="27">
        <v>0.69121179372195096</v>
      </c>
      <c r="WB26" s="27">
        <v>2.42663819414634E-2</v>
      </c>
      <c r="WC26" s="27">
        <v>5.3789308214341496</v>
      </c>
      <c r="WD26" s="27">
        <v>0.52456901882682905</v>
      </c>
      <c r="WE26" s="27">
        <v>0.55117688150243904</v>
      </c>
      <c r="WF26" s="27">
        <v>0.66003567349512204</v>
      </c>
      <c r="WG26" s="27">
        <v>0.67905867039024403</v>
      </c>
      <c r="WH26" s="27">
        <f t="shared" si="102"/>
        <v>1.9404663677130121</v>
      </c>
      <c r="WI26" s="27">
        <f t="shared" si="103"/>
        <v>1.3369708953840491</v>
      </c>
      <c r="WJ26" s="27">
        <v>127.026829268293</v>
      </c>
      <c r="WK26" s="27">
        <v>36.772195121951199</v>
      </c>
      <c r="WL26" s="27">
        <v>34.968780487804899</v>
      </c>
      <c r="WM26" s="27">
        <v>34.840243902438999</v>
      </c>
      <c r="WN26" s="27">
        <v>-118.25121951219499</v>
      </c>
      <c r="WO26" s="27">
        <v>-2.1811219512195099</v>
      </c>
      <c r="WP26" s="27">
        <v>-1.42658536585366</v>
      </c>
      <c r="WQ26" s="27">
        <v>133.60975609756099</v>
      </c>
      <c r="WR26" s="27">
        <v>196.5</v>
      </c>
      <c r="WS26" s="30">
        <f t="shared" si="104"/>
        <v>69.473170731707</v>
      </c>
      <c r="WT26" s="30">
        <f t="shared" si="105"/>
        <v>62.890243902439011</v>
      </c>
      <c r="WU26" s="28">
        <v>5.04</v>
      </c>
      <c r="WV26" s="24">
        <v>1.04</v>
      </c>
      <c r="WW26" s="28">
        <v>79.8</v>
      </c>
      <c r="WX26" s="28">
        <v>26.3</v>
      </c>
      <c r="WY26" s="28">
        <v>6.2</v>
      </c>
      <c r="WZ26" s="28">
        <v>11</v>
      </c>
    </row>
    <row r="27" spans="1:624" x14ac:dyDescent="0.25">
      <c r="A27" s="27">
        <v>42</v>
      </c>
      <c r="B27" s="27">
        <v>6</v>
      </c>
      <c r="C27" s="27">
        <v>406</v>
      </c>
      <c r="D27" s="27">
        <v>4</v>
      </c>
      <c r="E27" s="27" t="s">
        <v>45</v>
      </c>
      <c r="F27" s="27">
        <v>6</v>
      </c>
      <c r="G27" s="27">
        <f t="shared" si="0"/>
        <v>85.176000000000002</v>
      </c>
      <c r="H27" s="28">
        <f t="shared" si="1"/>
        <v>28.391999999999999</v>
      </c>
      <c r="I27" s="29">
        <v>76.05</v>
      </c>
      <c r="J27" s="27">
        <f t="shared" si="2"/>
        <v>28.391999999999999</v>
      </c>
      <c r="K27" s="27">
        <f t="shared" si="3"/>
        <v>28.391999999999999</v>
      </c>
      <c r="L27" s="27">
        <f t="shared" si="4"/>
        <v>28.391999999999999</v>
      </c>
      <c r="M27" s="30">
        <v>408712.45562399999</v>
      </c>
      <c r="N27" s="30">
        <v>3660433.8127700002</v>
      </c>
      <c r="O27" s="31">
        <v>33.078671999999997</v>
      </c>
      <c r="P27" s="31">
        <v>-111.978067</v>
      </c>
      <c r="Q27" s="27">
        <v>50.4</v>
      </c>
      <c r="R27" s="27">
        <v>25.439999999999998</v>
      </c>
      <c r="S27" s="27">
        <v>24.160000000000004</v>
      </c>
      <c r="T27" s="27">
        <v>52.400000000000006</v>
      </c>
      <c r="U27" s="27">
        <v>21.439999999999998</v>
      </c>
      <c r="V27" s="27">
        <v>26.160000000000004</v>
      </c>
      <c r="W27" s="27">
        <v>45.479338842975203</v>
      </c>
      <c r="X27" s="27">
        <f t="shared" si="5"/>
        <v>-45.479338842975203</v>
      </c>
      <c r="Y27" s="28">
        <v>63.1</v>
      </c>
      <c r="Z27" s="28">
        <v>30.7</v>
      </c>
      <c r="AA27" s="28">
        <v>6.2</v>
      </c>
      <c r="AB27" s="27">
        <v>8.5</v>
      </c>
      <c r="AC27" s="27">
        <v>7.2</v>
      </c>
      <c r="AD27" s="27">
        <v>0.66</v>
      </c>
      <c r="AE27" s="27" t="s">
        <v>98</v>
      </c>
      <c r="AF27" s="27">
        <v>2</v>
      </c>
      <c r="AG27" s="27">
        <v>1.1000000000000001</v>
      </c>
      <c r="AH27" s="27">
        <v>1.9</v>
      </c>
      <c r="AI27" s="27">
        <v>4</v>
      </c>
      <c r="AJ27" s="27">
        <v>279</v>
      </c>
      <c r="AK27" s="27">
        <v>28</v>
      </c>
      <c r="AL27" s="27">
        <v>1.1200000000000001</v>
      </c>
      <c r="AM27" s="27">
        <v>8.1</v>
      </c>
      <c r="AN27" s="27">
        <v>17.8</v>
      </c>
      <c r="AO27" s="27">
        <v>3.22</v>
      </c>
      <c r="AP27" s="27">
        <v>3910</v>
      </c>
      <c r="AQ27" s="27">
        <v>298</v>
      </c>
      <c r="AR27" s="27">
        <v>238</v>
      </c>
      <c r="AS27" s="27">
        <v>23.8</v>
      </c>
      <c r="AT27" s="27">
        <v>0</v>
      </c>
      <c r="AU27" s="27">
        <v>3</v>
      </c>
      <c r="AV27" s="27">
        <v>82</v>
      </c>
      <c r="AW27" s="27">
        <v>10</v>
      </c>
      <c r="AX27" s="27">
        <v>4</v>
      </c>
      <c r="AY27" s="27">
        <v>1.1000000000000001</v>
      </c>
      <c r="AZ27" s="27">
        <v>31</v>
      </c>
      <c r="BA27" s="27">
        <v>63.189697870232777</v>
      </c>
      <c r="BB27" s="27">
        <v>41</v>
      </c>
      <c r="BC27" s="27">
        <v>6.5500000000000007</v>
      </c>
      <c r="BD27" s="27">
        <v>2.8549999999999995</v>
      </c>
      <c r="BE27" s="27">
        <v>1.59</v>
      </c>
      <c r="BF27" s="32">
        <v>17.980740294914234</v>
      </c>
      <c r="BG27" s="32">
        <v>8.3995628849592698</v>
      </c>
      <c r="BH27" s="32">
        <v>4.4909883145177263</v>
      </c>
      <c r="BI27" s="32">
        <v>7.5366539465756164</v>
      </c>
      <c r="BJ27" s="32">
        <v>6.496240601503759</v>
      </c>
      <c r="BK27" s="32">
        <v>2.8728453659755182</v>
      </c>
      <c r="BL27" s="24">
        <f t="shared" si="6"/>
        <v>105.52121271949402</v>
      </c>
      <c r="BM27" s="24">
        <f t="shared" si="7"/>
        <v>123.48516597756492</v>
      </c>
      <c r="BN27" s="24">
        <f t="shared" si="8"/>
        <v>153.63178176386739</v>
      </c>
      <c r="BO27" s="28">
        <f t="shared" si="9"/>
        <v>191.10812563378448</v>
      </c>
      <c r="BP27" s="24">
        <f t="shared" si="10"/>
        <v>30.146615786302466</v>
      </c>
      <c r="BQ27" s="24">
        <f t="shared" si="11"/>
        <v>25.984962406015036</v>
      </c>
      <c r="BR27" s="24">
        <f t="shared" si="12"/>
        <v>11.491381463902073</v>
      </c>
      <c r="BS27" s="24">
        <f t="shared" si="13"/>
        <v>67.622959656219578</v>
      </c>
      <c r="BT27" s="32">
        <v>2.9036120534823389</v>
      </c>
      <c r="BU27" s="32">
        <v>2.6880382298770473</v>
      </c>
      <c r="BV27" s="32">
        <v>2.507836990595611</v>
      </c>
      <c r="BW27" s="32">
        <v>3.0391961798647031</v>
      </c>
      <c r="BX27" s="32">
        <v>1.7924528301886793</v>
      </c>
      <c r="BY27" s="32">
        <v>2.5929989029620026</v>
      </c>
      <c r="BZ27" s="24">
        <f t="shared" si="14"/>
        <v>22.366601133437545</v>
      </c>
      <c r="CA27" s="24">
        <f t="shared" si="15"/>
        <v>32.397949095819989</v>
      </c>
      <c r="CB27" s="24">
        <f t="shared" si="16"/>
        <v>44.554733815278802</v>
      </c>
      <c r="CC27" s="24">
        <f t="shared" si="17"/>
        <v>12.156784719458813</v>
      </c>
      <c r="CD27" s="24">
        <f t="shared" si="18"/>
        <v>7.1698113207547172</v>
      </c>
      <c r="CE27" s="24">
        <f t="shared" si="19"/>
        <v>10.371995611848011</v>
      </c>
      <c r="CF27" s="24">
        <f t="shared" si="20"/>
        <v>29.698591652061541</v>
      </c>
      <c r="CG27" s="27">
        <v>12.431896978702325</v>
      </c>
      <c r="CH27" s="27">
        <v>1.6772844913398368</v>
      </c>
      <c r="CI27" s="29">
        <v>-9999</v>
      </c>
      <c r="CJ27" s="27">
        <v>0.99759374373370779</v>
      </c>
      <c r="CK27" s="27">
        <v>1.38</v>
      </c>
      <c r="CL27" s="27">
        <f t="shared" si="21"/>
        <v>0.14251339196195825</v>
      </c>
      <c r="CM27" s="27">
        <v>1.3356766256590511</v>
      </c>
      <c r="CN27" s="27">
        <f t="shared" si="22"/>
        <v>0.33391915641476277</v>
      </c>
      <c r="CO27" s="27">
        <v>4.4631663407050803</v>
      </c>
      <c r="CP27" s="29">
        <v>-9999</v>
      </c>
      <c r="CQ27" s="28">
        <f t="shared" si="122"/>
        <v>56.436725880168645</v>
      </c>
      <c r="CR27" s="28">
        <f t="shared" si="123"/>
        <v>-39939.563274119828</v>
      </c>
      <c r="CS27" s="28">
        <f t="shared" si="25"/>
        <v>-39938.99322055198</v>
      </c>
      <c r="CT27" s="28">
        <f t="shared" si="26"/>
        <v>-39919.804878563496</v>
      </c>
      <c r="CU27" s="27">
        <f t="shared" si="27"/>
        <v>0.57005356784783301</v>
      </c>
      <c r="CV27" s="27">
        <f t="shared" si="28"/>
        <v>1.3356766256590511</v>
      </c>
      <c r="CW27" s="27">
        <f t="shared" si="124"/>
        <v>17.852665362820321</v>
      </c>
      <c r="CX27" s="27">
        <f t="shared" si="125"/>
        <v>19.758395556327205</v>
      </c>
      <c r="CY27" s="29">
        <v>-9999</v>
      </c>
      <c r="CZ27" s="29">
        <v>-9999</v>
      </c>
      <c r="DA27" s="29">
        <v>-9999</v>
      </c>
      <c r="DB27" s="29">
        <v>-9999</v>
      </c>
      <c r="DC27" s="29">
        <v>-9999</v>
      </c>
      <c r="DD27" s="29">
        <v>-9999</v>
      </c>
      <c r="DE27" s="24">
        <v>19.5</v>
      </c>
      <c r="DF27" s="24">
        <v>19.5</v>
      </c>
      <c r="DG27" s="24">
        <v>19.5</v>
      </c>
      <c r="DH27" s="24" t="s">
        <v>227</v>
      </c>
      <c r="DI27" s="24" t="s">
        <v>227</v>
      </c>
      <c r="DJ27" s="24">
        <v>27</v>
      </c>
      <c r="DK27" s="24">
        <v>41.666666666666664</v>
      </c>
      <c r="DL27" s="24">
        <v>36.666666666666664</v>
      </c>
      <c r="DM27" s="24">
        <v>51.333333333333336</v>
      </c>
      <c r="DN27" s="24">
        <v>44.333333333333336</v>
      </c>
      <c r="DO27" s="24">
        <v>59</v>
      </c>
      <c r="DP27" s="24">
        <v>60.666666666666664</v>
      </c>
      <c r="DQ27" s="24">
        <v>67</v>
      </c>
      <c r="DR27" s="28">
        <f t="shared" si="109"/>
        <v>48.333333333333336</v>
      </c>
      <c r="DS27" s="28">
        <f t="shared" si="31"/>
        <v>47.222222222222221</v>
      </c>
      <c r="DT27" s="24">
        <v>71</v>
      </c>
      <c r="DU27" s="24">
        <v>80.333333333333329</v>
      </c>
      <c r="DV27" s="24">
        <v>80.333333333333329</v>
      </c>
      <c r="DW27" s="24">
        <v>78</v>
      </c>
      <c r="DX27" s="24">
        <v>81</v>
      </c>
      <c r="DY27" s="24">
        <v>88</v>
      </c>
      <c r="DZ27" s="28">
        <v>76.333333333333329</v>
      </c>
      <c r="EA27" s="28">
        <v>82.333333333333329</v>
      </c>
      <c r="EB27" s="24">
        <v>178</v>
      </c>
      <c r="EC27" s="24">
        <v>189</v>
      </c>
      <c r="ED27" s="24">
        <v>199</v>
      </c>
      <c r="EE27" s="24">
        <v>199</v>
      </c>
      <c r="EF27" s="24">
        <v>201</v>
      </c>
      <c r="EG27" s="24">
        <v>203</v>
      </c>
      <c r="EH27" s="33">
        <v>-9999</v>
      </c>
      <c r="EI27" s="33">
        <v>-9999</v>
      </c>
      <c r="EJ27" s="33">
        <v>-9999</v>
      </c>
      <c r="EK27" s="33">
        <v>-9999</v>
      </c>
      <c r="EL27" s="33">
        <v>-9999</v>
      </c>
      <c r="EM27" s="33">
        <v>-9999</v>
      </c>
      <c r="EN27" s="33">
        <v>-9999</v>
      </c>
      <c r="EO27" s="33">
        <v>-9999</v>
      </c>
      <c r="EP27" s="33">
        <v>-9999</v>
      </c>
      <c r="EQ27" s="29">
        <v>-9999</v>
      </c>
      <c r="ER27" s="29">
        <v>-9999</v>
      </c>
      <c r="ES27" s="29">
        <v>-9999</v>
      </c>
      <c r="ET27" s="29">
        <v>-9999</v>
      </c>
      <c r="EU27" s="29">
        <v>-9999</v>
      </c>
      <c r="EV27" s="29">
        <v>-9999</v>
      </c>
      <c r="EW27" s="33">
        <v>-9999</v>
      </c>
      <c r="EX27" s="33">
        <v>-9999</v>
      </c>
      <c r="EY27" s="29">
        <v>-9999</v>
      </c>
      <c r="EZ27" s="29">
        <v>-9999</v>
      </c>
      <c r="FA27" s="29">
        <v>-9999</v>
      </c>
      <c r="FB27" s="29">
        <v>-9999</v>
      </c>
      <c r="FC27" s="29">
        <v>-9999</v>
      </c>
      <c r="FD27" s="29">
        <v>-9999</v>
      </c>
      <c r="FE27" s="29">
        <v>-9999</v>
      </c>
      <c r="FF27" s="29">
        <v>-9999</v>
      </c>
      <c r="FG27" s="29">
        <v>-9999</v>
      </c>
      <c r="FH27" s="29">
        <v>-9999</v>
      </c>
      <c r="FI27" s="27">
        <v>268.62</v>
      </c>
      <c r="FJ27" s="27">
        <v>14</v>
      </c>
      <c r="FK27" s="27">
        <v>261.70999999999998</v>
      </c>
      <c r="FL27" s="27">
        <v>285.03999999999996</v>
      </c>
      <c r="FM27" s="27">
        <v>190</v>
      </c>
      <c r="FN27" s="27">
        <v>169.01999999999998</v>
      </c>
      <c r="FO27" s="27">
        <v>335.68</v>
      </c>
      <c r="FP27" s="24">
        <v>184.16</v>
      </c>
      <c r="FQ27" s="27">
        <v>139.17999999999998</v>
      </c>
      <c r="FR27" s="24">
        <v>193.17000000000002</v>
      </c>
      <c r="FS27" s="27">
        <v>145.54999999999998</v>
      </c>
      <c r="FT27" s="24">
        <f t="shared" si="32"/>
        <v>1364.5098039215684</v>
      </c>
      <c r="FU27" s="24">
        <f t="shared" si="33"/>
        <v>1218.3123249299717</v>
      </c>
      <c r="FV27" s="24">
        <f t="shared" si="34"/>
        <v>2633.5294117647059</v>
      </c>
      <c r="FW27" s="24">
        <f t="shared" si="114"/>
        <v>2794.5098039215682</v>
      </c>
      <c r="FX27" s="24">
        <f t="shared" si="36"/>
        <v>1657.0588235294115</v>
      </c>
      <c r="FY27" s="24">
        <f t="shared" si="37"/>
        <v>3290.9803921568628</v>
      </c>
      <c r="FZ27" s="24">
        <f t="shared" si="38"/>
        <v>10376.078431372549</v>
      </c>
      <c r="GA27" s="24">
        <f t="shared" si="39"/>
        <v>1805.4901960784314</v>
      </c>
      <c r="GB27" s="24">
        <v>89.79</v>
      </c>
      <c r="GC27" s="24">
        <v>100.39</v>
      </c>
      <c r="GD27" s="24">
        <f t="shared" si="115"/>
        <v>-6.0200000000000102</v>
      </c>
      <c r="GE27" s="27">
        <v>3.1</v>
      </c>
      <c r="GF27" s="27">
        <f t="shared" si="116"/>
        <v>81.639411764705883</v>
      </c>
      <c r="GG27" s="27">
        <v>0.88400000000000001</v>
      </c>
      <c r="GH27" s="27">
        <f t="shared" si="117"/>
        <v>24.703466666666664</v>
      </c>
      <c r="GI27" s="27">
        <v>1.66</v>
      </c>
      <c r="GJ27" s="27">
        <f t="shared" si="118"/>
        <v>27.507176470588231</v>
      </c>
      <c r="GK27" s="27">
        <v>3.64</v>
      </c>
      <c r="GL27" s="27">
        <v>3.403</v>
      </c>
      <c r="GM27" s="27">
        <f t="shared" si="44"/>
        <v>1.0696444313840729</v>
      </c>
      <c r="GN27" s="29">
        <v>-9999</v>
      </c>
      <c r="GO27" s="27">
        <f t="shared" si="45"/>
        <v>65.719843137254912</v>
      </c>
      <c r="GP27" s="24">
        <f t="shared" si="46"/>
        <v>199.5698980392157</v>
      </c>
      <c r="GQ27" s="24">
        <f t="shared" si="47"/>
        <v>178.18740896358543</v>
      </c>
      <c r="GR27" s="24">
        <f t="shared" si="126"/>
        <v>81.795221704723971</v>
      </c>
      <c r="GS27" s="27">
        <v>18.600000000000001</v>
      </c>
      <c r="GT27" s="24">
        <v>7.26</v>
      </c>
      <c r="GU27" s="24">
        <f t="shared" si="48"/>
        <v>6.75</v>
      </c>
      <c r="GV27" s="27">
        <f t="shared" si="49"/>
        <v>5222.6676715048716</v>
      </c>
      <c r="GW27" s="27">
        <v>2.38</v>
      </c>
      <c r="GX27" s="27">
        <f t="shared" si="50"/>
        <v>0.35259259259259257</v>
      </c>
      <c r="GY27" s="27">
        <f t="shared" si="51"/>
        <v>1841.4739345454211</v>
      </c>
      <c r="GZ27" s="29">
        <v>-9999</v>
      </c>
      <c r="HA27" s="29">
        <v>-9999</v>
      </c>
      <c r="HB27" s="27">
        <v>5066.3714285714314</v>
      </c>
      <c r="HC27" s="27">
        <f t="shared" si="52"/>
        <v>1786.3650370370378</v>
      </c>
      <c r="HD27" s="27">
        <f t="shared" si="53"/>
        <v>1848.887813333334</v>
      </c>
      <c r="HE27" s="29">
        <v>-9999</v>
      </c>
      <c r="HF27" s="30">
        <v>3.6100000000000003</v>
      </c>
      <c r="HG27" s="30">
        <f t="shared" si="55"/>
        <v>3.5500000000000003</v>
      </c>
      <c r="HH27" s="30">
        <v>2259</v>
      </c>
      <c r="HI27" s="30">
        <f t="shared" si="56"/>
        <v>0.48898071625344358</v>
      </c>
      <c r="HJ27" s="27">
        <f t="shared" si="57"/>
        <v>2793.160043575198</v>
      </c>
      <c r="HK27" s="27">
        <f t="shared" si="58"/>
        <v>1747.8527807302969</v>
      </c>
      <c r="HL27" s="27">
        <v>3.77</v>
      </c>
      <c r="HM27" s="30">
        <f t="shared" si="119"/>
        <v>105.30213364278495</v>
      </c>
      <c r="HN27" s="30">
        <f t="shared" si="60"/>
        <v>117.93838967991915</v>
      </c>
      <c r="HO27" s="30">
        <f t="shared" si="61"/>
        <v>0.59096281973719378</v>
      </c>
      <c r="HP27" s="27">
        <v>3.27</v>
      </c>
      <c r="HQ27" s="27">
        <v>0.57052142857142896</v>
      </c>
      <c r="HR27" s="27">
        <v>0.48383571428571398</v>
      </c>
      <c r="HS27" s="27">
        <v>0.45650000000000002</v>
      </c>
      <c r="HT27" s="27">
        <v>0.38371071428571402</v>
      </c>
      <c r="HU27" s="27">
        <v>0.26610714285714299</v>
      </c>
      <c r="HV27" s="27">
        <v>0.297328571428571</v>
      </c>
      <c r="HW27" s="27">
        <v>0.19559551385714299</v>
      </c>
      <c r="HX27" s="27">
        <v>0.110696055535714</v>
      </c>
      <c r="HY27" s="27">
        <v>0.11542583553571401</v>
      </c>
      <c r="HZ27" s="27">
        <v>2.89298844285714E-2</v>
      </c>
      <c r="IA27" s="27">
        <v>8.2031838250000003E-2</v>
      </c>
      <c r="IB27" s="27">
        <v>0.36371710628571402</v>
      </c>
      <c r="IC27" s="27">
        <v>0.31453045153571402</v>
      </c>
      <c r="ID27" s="27">
        <v>0.18101189028571399</v>
      </c>
      <c r="IE27" s="27">
        <v>0.486862942214286</v>
      </c>
      <c r="IF27" s="27">
        <v>0.73998934514285697</v>
      </c>
      <c r="IG27" s="27">
        <v>0.41754598242857099</v>
      </c>
      <c r="IH27" s="27">
        <v>0.75909089807142804</v>
      </c>
      <c r="II27" s="27">
        <v>0.46112949603571401</v>
      </c>
      <c r="IJ27" s="27">
        <f t="shared" si="120"/>
        <v>3.1711523386465221</v>
      </c>
      <c r="IK27" s="27">
        <f t="shared" si="63"/>
        <v>0.1791635295333438</v>
      </c>
      <c r="IL27" s="27">
        <v>105.75</v>
      </c>
      <c r="IM27" s="27">
        <v>28.022142857142899</v>
      </c>
      <c r="IN27" s="27">
        <v>34.670714285714297</v>
      </c>
      <c r="IO27" s="27">
        <v>34.9914285714286</v>
      </c>
      <c r="IP27" s="27">
        <v>118.12142857142901</v>
      </c>
      <c r="IQ27" s="27">
        <v>-1.0012857142857099</v>
      </c>
      <c r="IR27" s="27">
        <v>-1.4569642857142899</v>
      </c>
      <c r="IS27" s="30">
        <v>104</v>
      </c>
      <c r="IT27" s="30">
        <v>118.5</v>
      </c>
      <c r="IU27" s="30">
        <f t="shared" si="64"/>
        <v>-1.75</v>
      </c>
      <c r="IV27" s="27">
        <v>0.59672000000000003</v>
      </c>
      <c r="IW27" s="27">
        <v>0.48692571428571402</v>
      </c>
      <c r="IX27" s="27">
        <v>0.45236571428571398</v>
      </c>
      <c r="IY27" s="27">
        <v>0.38553714285714302</v>
      </c>
      <c r="IZ27" s="27">
        <v>0.26847142857142903</v>
      </c>
      <c r="JA27" s="27">
        <v>0.29881142857142901</v>
      </c>
      <c r="JB27" s="27">
        <v>0.21459649820285701</v>
      </c>
      <c r="JC27" s="27">
        <v>0.13675647453714301</v>
      </c>
      <c r="JD27" s="27">
        <v>0.115880744388571</v>
      </c>
      <c r="JE27" s="27">
        <v>3.6086083722857099E-2</v>
      </c>
      <c r="JF27" s="27">
        <v>0.101250399974286</v>
      </c>
      <c r="JG27" s="27">
        <v>0.37878383132571403</v>
      </c>
      <c r="JH27" s="27">
        <v>0.33223437226571401</v>
      </c>
      <c r="JI27" s="27">
        <v>0.178916184157143</v>
      </c>
      <c r="JJ27" s="27">
        <v>0.54723711880285697</v>
      </c>
      <c r="JK27" s="27">
        <v>0.84649293585714303</v>
      </c>
      <c r="JL27" s="27">
        <v>0.47154277475428602</v>
      </c>
      <c r="JM27" s="27">
        <v>0.86093060535142896</v>
      </c>
      <c r="JN27" s="27">
        <v>0.51978070736857096</v>
      </c>
      <c r="JO27" s="27">
        <f t="shared" si="65"/>
        <v>3.1769179894179946</v>
      </c>
      <c r="JP27" s="27">
        <f t="shared" si="66"/>
        <v>0.2254846735201621</v>
      </c>
      <c r="JQ27" s="27">
        <v>32.76</v>
      </c>
      <c r="JR27" s="27">
        <v>42.384999999999998</v>
      </c>
      <c r="JS27" s="27">
        <v>43.6944444444444</v>
      </c>
      <c r="JT27" s="27">
        <v>-172.261666666667</v>
      </c>
      <c r="JU27" s="27">
        <v>-1.0907777777777801</v>
      </c>
      <c r="JV27" s="27">
        <v>-2.5065555555555599</v>
      </c>
      <c r="JW27" s="30">
        <v>105.5</v>
      </c>
      <c r="JX27" s="30">
        <v>119</v>
      </c>
      <c r="JY27" s="27">
        <v>0.47941578947368402</v>
      </c>
      <c r="JZ27" s="27">
        <v>0.41549473684210497</v>
      </c>
      <c r="KA27" s="27">
        <v>0.34570789473684199</v>
      </c>
      <c r="KB27" s="27">
        <v>0.28551052631578999</v>
      </c>
      <c r="KC27" s="27">
        <v>0.21192894736842099</v>
      </c>
      <c r="KD27" s="27">
        <v>0.22427368421052599</v>
      </c>
      <c r="KE27" s="27">
        <v>0.25310258561842103</v>
      </c>
      <c r="KF27" s="27">
        <v>0.16176524262105299</v>
      </c>
      <c r="KG27" s="27">
        <v>0.185386023947368</v>
      </c>
      <c r="KH27" s="27">
        <v>9.1676370442105207E-2</v>
      </c>
      <c r="KI27" s="27">
        <v>7.1173154776315806E-2</v>
      </c>
      <c r="KJ27" s="27">
        <v>0.38659223614999999</v>
      </c>
      <c r="KK27" s="27">
        <v>0.362195886305263</v>
      </c>
      <c r="KL27" s="27">
        <v>0.14786044319210501</v>
      </c>
      <c r="KM27" s="27">
        <v>0.68095507177368397</v>
      </c>
      <c r="KN27" s="27">
        <v>0.44177045310263202</v>
      </c>
      <c r="KO27" s="27">
        <v>0.27889846038157901</v>
      </c>
      <c r="KP27" s="27">
        <v>0.47790866647631602</v>
      </c>
      <c r="KQ27" s="27">
        <v>0.32617685077631597</v>
      </c>
      <c r="KR27" s="27">
        <f t="shared" si="67"/>
        <v>0.91594705682718425</v>
      </c>
      <c r="KS27" s="27">
        <f t="shared" si="68"/>
        <v>0.15384323064450789</v>
      </c>
      <c r="KT27" s="27">
        <v>112.073684210526</v>
      </c>
      <c r="KU27" s="27">
        <v>39.054210526315799</v>
      </c>
      <c r="KV27" s="27">
        <v>56.197894736842102</v>
      </c>
      <c r="KW27" s="27">
        <v>57.391578947368401</v>
      </c>
      <c r="KX27" s="27">
        <v>105.392842105263</v>
      </c>
      <c r="KY27" s="27">
        <v>-1.31415789473684</v>
      </c>
      <c r="KZ27" s="27">
        <v>-2.6763684210526302</v>
      </c>
      <c r="LA27" s="30">
        <v>109.5</v>
      </c>
      <c r="LB27" s="30">
        <v>122</v>
      </c>
      <c r="LC27" s="30">
        <f t="shared" si="108"/>
        <v>-2.5736842105259967</v>
      </c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30"/>
      <c r="MG27" s="30"/>
      <c r="MH27" s="30"/>
      <c r="MI27" s="27">
        <v>0.569062745098039</v>
      </c>
      <c r="MJ27" s="27">
        <v>0.32749215686274502</v>
      </c>
      <c r="MK27" s="27">
        <v>0.219947058823529</v>
      </c>
      <c r="ML27" s="27">
        <v>0.19049411764705901</v>
      </c>
      <c r="MM27" s="27">
        <v>0.149145098039216</v>
      </c>
      <c r="MN27" s="27">
        <v>0.18112156862745099</v>
      </c>
      <c r="MO27" s="27">
        <v>0.49650972371372498</v>
      </c>
      <c r="MP27" s="27">
        <v>0.440944936786275</v>
      </c>
      <c r="MQ27" s="27">
        <v>0.26384870628823498</v>
      </c>
      <c r="MR27" s="27">
        <v>0.196304863788235</v>
      </c>
      <c r="MS27" s="27">
        <v>0.26846832747843102</v>
      </c>
      <c r="MT27" s="27">
        <v>0.58341926844705905</v>
      </c>
      <c r="MU27" s="27">
        <v>0.51562398925294095</v>
      </c>
      <c r="MV27" s="27">
        <v>0.12185239645882399</v>
      </c>
      <c r="MW27" s="27">
        <v>1.9947353684529401</v>
      </c>
      <c r="MX27" s="27">
        <v>0.61134249904313698</v>
      </c>
      <c r="MY27" s="27">
        <v>0.54154067003921602</v>
      </c>
      <c r="MZ27" s="27">
        <v>0.69341307778431405</v>
      </c>
      <c r="NA27" s="27">
        <v>0.63837244865686305</v>
      </c>
      <c r="NB27" s="27">
        <f t="shared" si="73"/>
        <v>2.2462259334889065</v>
      </c>
      <c r="NC27" s="27">
        <f t="shared" si="74"/>
        <v>0.73763778207530772</v>
      </c>
      <c r="ND27" s="27">
        <v>107.571428571429</v>
      </c>
      <c r="NE27" s="27">
        <v>39.431428571428597</v>
      </c>
      <c r="NF27" s="27">
        <v>38.944285714285698</v>
      </c>
      <c r="NG27" s="27">
        <v>-71.230285714285699</v>
      </c>
      <c r="NH27" s="27">
        <v>-2.21371428571429</v>
      </c>
      <c r="NI27" s="27">
        <v>-0.34505882352941197</v>
      </c>
      <c r="NJ27" s="28">
        <v>131</v>
      </c>
      <c r="NK27" s="28">
        <v>148.5</v>
      </c>
      <c r="NL27" s="30">
        <f t="shared" si="75"/>
        <v>23.428571428571004</v>
      </c>
      <c r="NM27" s="27">
        <v>0.56731500000000001</v>
      </c>
      <c r="NN27" s="27">
        <v>0.31141999999999997</v>
      </c>
      <c r="NO27" s="27">
        <v>0.17157</v>
      </c>
      <c r="NP27" s="27">
        <v>0.146925</v>
      </c>
      <c r="NQ27" s="27">
        <v>0.13001499999999999</v>
      </c>
      <c r="NR27" s="27">
        <v>0.14910000000000001</v>
      </c>
      <c r="NS27" s="27">
        <v>0.58761952302499998</v>
      </c>
      <c r="NT27" s="27">
        <v>0.53478768012</v>
      </c>
      <c r="NU27" s="27">
        <v>0.35863988829999999</v>
      </c>
      <c r="NV27" s="27">
        <v>0.28946263300000002</v>
      </c>
      <c r="NW27" s="27">
        <v>0.290731957885</v>
      </c>
      <c r="NX27" s="27">
        <v>0.62654090878500002</v>
      </c>
      <c r="NY27" s="27">
        <v>0.58312129823500003</v>
      </c>
      <c r="NZ27" s="27">
        <v>6.117518089E-2</v>
      </c>
      <c r="OA27" s="27">
        <v>2.87260506354</v>
      </c>
      <c r="OB27" s="27">
        <v>0.54424180015500001</v>
      </c>
      <c r="OC27" s="27">
        <v>0.49492751889999997</v>
      </c>
      <c r="OD27" s="27">
        <v>0.64683553758500001</v>
      </c>
      <c r="OE27" s="27">
        <v>0.60863660734500002</v>
      </c>
      <c r="OF27" s="27">
        <f t="shared" si="76"/>
        <v>1.8297819091884169</v>
      </c>
      <c r="OG27" s="27">
        <f t="shared" si="77"/>
        <v>0.82170380836169832</v>
      </c>
      <c r="OH27" s="27">
        <v>107.28</v>
      </c>
      <c r="OI27" s="27">
        <v>37.186</v>
      </c>
      <c r="OJ27" s="27">
        <v>35.207500000000003</v>
      </c>
      <c r="OK27" s="27">
        <v>38.122105263157898</v>
      </c>
      <c r="OL27" s="28">
        <v>147</v>
      </c>
      <c r="OM27" s="28">
        <v>162</v>
      </c>
      <c r="ON27" s="30">
        <f t="shared" ref="ON27:ON41" si="127">OL27-OH27</f>
        <v>39.72</v>
      </c>
      <c r="OO27" s="27">
        <v>0.56836341463414597</v>
      </c>
      <c r="OP27" s="27">
        <v>0.29037073170731698</v>
      </c>
      <c r="OQ27" s="27">
        <v>0.12705609756097599</v>
      </c>
      <c r="OR27" s="27">
        <v>0.124468292682927</v>
      </c>
      <c r="OS27" s="27">
        <v>0.11331463414634101</v>
      </c>
      <c r="OT27" s="27">
        <v>0.13300487804878</v>
      </c>
      <c r="OU27" s="27">
        <v>0.63977190874877998</v>
      </c>
      <c r="OV27" s="27">
        <v>0.633829620692683</v>
      </c>
      <c r="OW27" s="27">
        <v>0.3992774456</v>
      </c>
      <c r="OX27" s="27">
        <v>0.390827613356098</v>
      </c>
      <c r="OY27" s="27">
        <v>0.32339901043902403</v>
      </c>
      <c r="OZ27" s="27">
        <v>0.66698915613170695</v>
      </c>
      <c r="PA27" s="27">
        <v>0.62003207705609797</v>
      </c>
      <c r="PB27" s="27">
        <v>4.7100721695122E-2</v>
      </c>
      <c r="PC27" s="27">
        <v>3.5742630958341501</v>
      </c>
      <c r="PD27" s="27">
        <v>0.51071251512438998</v>
      </c>
      <c r="PE27" s="27">
        <v>0.50563924559024398</v>
      </c>
      <c r="PF27" s="27">
        <v>0.630077473268293</v>
      </c>
      <c r="PG27" s="27">
        <v>0.62627328512926805</v>
      </c>
      <c r="PH27" s="27">
        <f t="shared" si="79"/>
        <v>1.7021908929344856</v>
      </c>
      <c r="PI27" s="27">
        <f t="shared" si="80"/>
        <v>0.95737156872627027</v>
      </c>
      <c r="PJ27" s="27">
        <v>112.308333333333</v>
      </c>
      <c r="PK27" s="27">
        <v>40.686666666666703</v>
      </c>
      <c r="PL27" s="27">
        <v>37.020000000000003</v>
      </c>
      <c r="PM27" s="27">
        <v>37.010833333333302</v>
      </c>
      <c r="PN27" s="27">
        <v>-19.344243902439</v>
      </c>
      <c r="PO27" s="27">
        <v>-0.71051219512195096</v>
      </c>
      <c r="PP27" s="27">
        <v>-0.71514634146341505</v>
      </c>
      <c r="PQ27" s="27">
        <v>114.85</v>
      </c>
      <c r="PR27" s="30">
        <v>159</v>
      </c>
      <c r="PS27" s="30">
        <v>171</v>
      </c>
      <c r="PT27" s="30">
        <f t="shared" si="81"/>
        <v>46.691666666667004</v>
      </c>
      <c r="PU27" s="30">
        <f t="shared" si="82"/>
        <v>44.150000000000006</v>
      </c>
      <c r="PV27" s="27">
        <v>0.60887027027026996</v>
      </c>
      <c r="PW27" s="27">
        <v>0.28104324324324298</v>
      </c>
      <c r="PX27" s="27">
        <v>9.4224324324324302E-2</v>
      </c>
      <c r="PY27" s="27">
        <v>0.10406486486486501</v>
      </c>
      <c r="PZ27" s="27">
        <v>9.0729729729729702E-2</v>
      </c>
      <c r="QA27" s="27">
        <v>0.119551351351351</v>
      </c>
      <c r="QB27" s="27">
        <v>0.70685856507027001</v>
      </c>
      <c r="QC27" s="27">
        <v>0.73089063700270296</v>
      </c>
      <c r="QD27" s="27">
        <v>0.458748630545946</v>
      </c>
      <c r="QE27" s="27">
        <v>0.49719569167837802</v>
      </c>
      <c r="QF27" s="27">
        <v>0.36776808721621601</v>
      </c>
      <c r="QG27" s="27">
        <v>0.739549024921621</v>
      </c>
      <c r="QH27" s="27">
        <v>0.67049117194594599</v>
      </c>
      <c r="QI27" s="27">
        <v>6.9050927397297304E-2</v>
      </c>
      <c r="QJ27" s="27">
        <v>4.8595062541567602</v>
      </c>
      <c r="QK27" s="27">
        <v>0.50351790282972997</v>
      </c>
      <c r="QL27" s="27">
        <v>0.520306783035135</v>
      </c>
      <c r="QM27" s="27">
        <v>0.63683082805675695</v>
      </c>
      <c r="QN27" s="27">
        <v>0.64913974206756797</v>
      </c>
      <c r="QO27" s="27">
        <f t="shared" si="83"/>
        <v>1.7547849485699427</v>
      </c>
      <c r="QP27" s="27">
        <f t="shared" si="84"/>
        <v>1.1664647164041324</v>
      </c>
      <c r="QQ27" s="27">
        <v>110.053333333333</v>
      </c>
      <c r="QR27" s="27">
        <v>32.996666666666698</v>
      </c>
      <c r="QS27" s="27">
        <v>32.133333333333297</v>
      </c>
      <c r="QT27" s="27">
        <v>32.041333333333299</v>
      </c>
      <c r="QU27" s="27">
        <f t="shared" si="85"/>
        <v>-0.95533333333339954</v>
      </c>
      <c r="QV27" s="27">
        <v>-32.235216216216202</v>
      </c>
      <c r="QW27" s="27">
        <v>-1.0462972972972999</v>
      </c>
      <c r="QX27" s="27">
        <v>-0.910135135135135</v>
      </c>
      <c r="QY27" s="27">
        <v>113.76666666666701</v>
      </c>
      <c r="QZ27" s="30">
        <v>164.5</v>
      </c>
      <c r="RA27" s="30">
        <v>180</v>
      </c>
      <c r="RB27" s="30">
        <f t="shared" si="121"/>
        <v>54.446666666666999</v>
      </c>
      <c r="RC27" s="30">
        <f t="shared" si="87"/>
        <v>50.733333333332993</v>
      </c>
      <c r="RD27" s="27">
        <v>0.61207894736842094</v>
      </c>
      <c r="RE27" s="27">
        <v>0.282984210526316</v>
      </c>
      <c r="RF27" s="27">
        <v>0.10662105263157901</v>
      </c>
      <c r="RG27" s="27">
        <v>0.107842105263158</v>
      </c>
      <c r="RH27" s="27">
        <v>9.6221052631578999E-2</v>
      </c>
      <c r="RI27" s="27">
        <v>0.121384210526316</v>
      </c>
      <c r="RJ27" s="27">
        <v>0.69852009457631603</v>
      </c>
      <c r="RK27" s="27">
        <v>0.70123595273684203</v>
      </c>
      <c r="RL27" s="27">
        <v>0.44699982274736799</v>
      </c>
      <c r="RM27" s="27">
        <v>0.45157141096579001</v>
      </c>
      <c r="RN27" s="27">
        <v>0.36665131368947401</v>
      </c>
      <c r="RO27" s="27">
        <v>0.72688815494473702</v>
      </c>
      <c r="RP27" s="27">
        <v>0.66736929334999995</v>
      </c>
      <c r="RQ27" s="27">
        <v>5.7340919742105298E-2</v>
      </c>
      <c r="RR27" s="27">
        <v>4.6874390152868397</v>
      </c>
      <c r="RS27" s="27">
        <v>0.52327254816052604</v>
      </c>
      <c r="RT27" s="27">
        <v>0.52498113569210503</v>
      </c>
      <c r="RU27" s="27">
        <v>0.65106501707894704</v>
      </c>
      <c r="RV27" s="27">
        <v>0.65230339626578904</v>
      </c>
      <c r="RW27" s="27">
        <f t="shared" si="88"/>
        <v>1.8660061476021332</v>
      </c>
      <c r="RX27" s="27">
        <f t="shared" si="89"/>
        <v>1.1629438131195693</v>
      </c>
      <c r="RY27" s="27">
        <v>105.636</v>
      </c>
      <c r="RZ27" s="27">
        <v>36.57</v>
      </c>
      <c r="SA27" s="27">
        <v>36.213999999999999</v>
      </c>
      <c r="SB27" s="27">
        <v>35.7316</v>
      </c>
      <c r="SC27" s="27">
        <v>120.64166666666701</v>
      </c>
      <c r="SD27" s="27">
        <v>168.5</v>
      </c>
      <c r="SE27" s="27">
        <v>183</v>
      </c>
      <c r="SF27" s="30">
        <f t="shared" si="90"/>
        <v>62.864000000000004</v>
      </c>
      <c r="SG27" s="30">
        <f t="shared" si="91"/>
        <v>47.858333333332993</v>
      </c>
      <c r="SH27" s="27">
        <v>0.54496315789473704</v>
      </c>
      <c r="SI27" s="27">
        <v>0.24463421052631601</v>
      </c>
      <c r="SJ27" s="27">
        <v>8.0005263157894704E-2</v>
      </c>
      <c r="SK27" s="27">
        <v>8.94684210526316E-2</v>
      </c>
      <c r="SL27" s="27">
        <v>8.1826315789473705E-2</v>
      </c>
      <c r="SM27" s="27">
        <v>0.10862894736842101</v>
      </c>
      <c r="SN27" s="27">
        <v>0.71659872232894695</v>
      </c>
      <c r="SO27" s="27">
        <v>0.74271746472894695</v>
      </c>
      <c r="SP27" s="27">
        <v>0.46328006825789497</v>
      </c>
      <c r="SQ27" s="27">
        <v>0.50622719774736802</v>
      </c>
      <c r="SR27" s="27">
        <v>0.37980986469473699</v>
      </c>
      <c r="SS27" s="27">
        <v>0.73797068610263195</v>
      </c>
      <c r="ST27" s="27">
        <v>0.66648688661842104</v>
      </c>
      <c r="SU27" s="27">
        <v>4.5636933273684198E-2</v>
      </c>
      <c r="SV27" s="27">
        <v>5.1010312549605299</v>
      </c>
      <c r="SW27" s="27">
        <v>0.51189107430000003</v>
      </c>
      <c r="SX27" s="27">
        <v>0.53011221898947403</v>
      </c>
      <c r="SY27" s="27">
        <v>0.64601799701578999</v>
      </c>
      <c r="SZ27" s="27">
        <v>0.659250545568421</v>
      </c>
      <c r="TA27" s="27">
        <f t="shared" si="92"/>
        <v>1.8242778816796912</v>
      </c>
      <c r="TB27" s="27">
        <f t="shared" si="93"/>
        <v>1.2276653650455556</v>
      </c>
      <c r="TC27" s="27">
        <v>0.62681111111111099</v>
      </c>
      <c r="TD27" s="27">
        <v>0.27096444444444501</v>
      </c>
      <c r="TE27" s="27">
        <v>7.2804444444444394E-2</v>
      </c>
      <c r="TF27" s="27">
        <v>8.8066666666666696E-2</v>
      </c>
      <c r="TG27" s="27">
        <v>8.7188888888888899E-2</v>
      </c>
      <c r="TH27" s="27">
        <v>0.10993555555555599</v>
      </c>
      <c r="TI27" s="27">
        <v>0.75270136746666605</v>
      </c>
      <c r="TJ27" s="27">
        <v>0.79094894368000002</v>
      </c>
      <c r="TK27" s="27">
        <v>0.50860720703777795</v>
      </c>
      <c r="TL27" s="27">
        <v>0.57547339575333301</v>
      </c>
      <c r="TM27" s="27">
        <v>0.395946544531111</v>
      </c>
      <c r="TN27" s="27">
        <v>0.75518965071777799</v>
      </c>
      <c r="TO27" s="27">
        <v>0.70094544063999997</v>
      </c>
      <c r="TP27" s="27">
        <v>6.19382040666667E-3</v>
      </c>
      <c r="TQ27" s="27">
        <v>6.1271414308400001</v>
      </c>
      <c r="TR27" s="27">
        <v>0.50091391756222203</v>
      </c>
      <c r="TS27" s="27">
        <v>0.52598653750666702</v>
      </c>
      <c r="TT27" s="27">
        <v>0.64223317506666699</v>
      </c>
      <c r="TU27" s="27">
        <v>0.66023626633555599</v>
      </c>
      <c r="TV27" s="27">
        <f t="shared" si="94"/>
        <v>1.7957542726416273</v>
      </c>
      <c r="TW27" s="27">
        <f t="shared" si="95"/>
        <v>1.31325963226007</v>
      </c>
      <c r="TX27" s="27">
        <v>117.168888888889</v>
      </c>
      <c r="TY27" s="27">
        <v>33.734000000000002</v>
      </c>
      <c r="TZ27" s="27">
        <v>28.888000000000002</v>
      </c>
      <c r="UA27" s="27">
        <v>28.731999999999999</v>
      </c>
      <c r="UB27" s="27">
        <v>-94.063222222222194</v>
      </c>
      <c r="UC27" s="27">
        <v>-2.5353555555555598</v>
      </c>
      <c r="UD27" s="27">
        <v>-1.7080222222222201</v>
      </c>
      <c r="UE27" s="27">
        <v>128.544444444444</v>
      </c>
      <c r="UF27" s="27">
        <v>185</v>
      </c>
      <c r="UG27" s="30">
        <f t="shared" si="96"/>
        <v>67.831111111110999</v>
      </c>
      <c r="UH27" s="30">
        <f t="shared" si="97"/>
        <v>56.455555555556003</v>
      </c>
      <c r="UI27" s="27">
        <v>0.59926999999999997</v>
      </c>
      <c r="UJ27" s="27">
        <v>0.24797749999999999</v>
      </c>
      <c r="UK27" s="27">
        <v>5.4875E-2</v>
      </c>
      <c r="UL27" s="27">
        <v>7.26575E-2</v>
      </c>
      <c r="UM27" s="27">
        <v>6.6030000000000005E-2</v>
      </c>
      <c r="UN27" s="27">
        <v>9.4672500000000007E-2</v>
      </c>
      <c r="UO27" s="27">
        <v>0.78302894330499995</v>
      </c>
      <c r="UP27" s="27">
        <v>0.83176999517500005</v>
      </c>
      <c r="UQ27" s="27">
        <v>0.54600838928249995</v>
      </c>
      <c r="UR27" s="27">
        <v>0.63705310604749998</v>
      </c>
      <c r="US27" s="27">
        <v>0.41453747730750001</v>
      </c>
      <c r="UT27" s="27">
        <v>0.80125210548750003</v>
      </c>
      <c r="UU27" s="27">
        <v>0.72666082603250004</v>
      </c>
      <c r="UV27" s="27">
        <v>4.96235222125E-2</v>
      </c>
      <c r="UW27" s="27">
        <v>7.2791571815075002</v>
      </c>
      <c r="UX27" s="27">
        <v>0.49855176064500001</v>
      </c>
      <c r="UY27" s="27">
        <v>0.52950964911999998</v>
      </c>
      <c r="UZ27" s="27">
        <v>0.64537421983749998</v>
      </c>
      <c r="VA27" s="27">
        <v>0.66728241713250003</v>
      </c>
      <c r="VB27" s="27">
        <f t="shared" si="98"/>
        <v>1.8192022371538434</v>
      </c>
      <c r="VC27" s="27">
        <f t="shared" si="99"/>
        <v>1.4166305410773155</v>
      </c>
      <c r="VD27" s="27">
        <v>118.5575</v>
      </c>
      <c r="VE27" s="27">
        <v>36.392499999999998</v>
      </c>
      <c r="VF27" s="27">
        <v>28.946249999999999</v>
      </c>
      <c r="VG27" s="27">
        <v>28.633500000000002</v>
      </c>
      <c r="VH27" s="27">
        <v>159.99125000000001</v>
      </c>
      <c r="VI27" s="27">
        <v>-2.8458000000000001</v>
      </c>
      <c r="VJ27" s="27">
        <v>-1.483725</v>
      </c>
      <c r="VK27" s="27">
        <v>133.32</v>
      </c>
      <c r="VL27" s="27">
        <v>190</v>
      </c>
      <c r="VM27" s="30">
        <f t="shared" si="100"/>
        <v>71.442499999999995</v>
      </c>
      <c r="VN27" s="30">
        <f t="shared" si="101"/>
        <v>56.680000000000007</v>
      </c>
      <c r="VO27" s="27">
        <v>0.61378750000000004</v>
      </c>
      <c r="VP27" s="27">
        <v>0.26149</v>
      </c>
      <c r="VQ27" s="27">
        <v>5.4427499999999997E-2</v>
      </c>
      <c r="VR27" s="27">
        <v>7.5417499999999998E-2</v>
      </c>
      <c r="VS27" s="27">
        <v>7.7054999999999998E-2</v>
      </c>
      <c r="VT27" s="27">
        <v>9.5522499999999996E-2</v>
      </c>
      <c r="VU27" s="27">
        <v>0.76948776423499998</v>
      </c>
      <c r="VV27" s="27">
        <v>0.82462277624000002</v>
      </c>
      <c r="VW27" s="27">
        <v>0.5430564402775</v>
      </c>
      <c r="VX27" s="27">
        <v>0.64663523998000005</v>
      </c>
      <c r="VY27" s="27">
        <v>0.39837007595000001</v>
      </c>
      <c r="VZ27" s="27">
        <v>0.76798796280750004</v>
      </c>
      <c r="WA27" s="27">
        <v>0.72073826118249995</v>
      </c>
      <c r="WB27" s="27">
        <v>-9.1307675874999997E-3</v>
      </c>
      <c r="WC27" s="27">
        <v>7.206056324395</v>
      </c>
      <c r="WD27" s="27">
        <v>0.4880057605675</v>
      </c>
      <c r="WE27" s="27">
        <v>0.52288546072749997</v>
      </c>
      <c r="WF27" s="27">
        <v>0.63389423953750001</v>
      </c>
      <c r="WG27" s="27">
        <v>0.65918365562250003</v>
      </c>
      <c r="WH27" s="27">
        <f t="shared" si="102"/>
        <v>1.7014065801388472</v>
      </c>
      <c r="WI27" s="27">
        <f t="shared" si="103"/>
        <v>1.3472694940533101</v>
      </c>
      <c r="WJ27" s="27">
        <v>116.42749999999999</v>
      </c>
      <c r="WK27" s="27">
        <v>36.020499999999998</v>
      </c>
      <c r="WL27" s="27">
        <v>30.404</v>
      </c>
      <c r="WM27" s="27">
        <v>30.806750000000001</v>
      </c>
      <c r="WN27" s="27">
        <v>-118.69437499999999</v>
      </c>
      <c r="WO27" s="27">
        <v>-2.5588000000000002</v>
      </c>
      <c r="WP27" s="27">
        <v>-1.3976500000000001</v>
      </c>
      <c r="WQ27" s="27">
        <v>134.04</v>
      </c>
      <c r="WR27" s="27">
        <v>196.5</v>
      </c>
      <c r="WS27" s="30">
        <f t="shared" si="104"/>
        <v>80.072500000000005</v>
      </c>
      <c r="WT27" s="30">
        <f t="shared" si="105"/>
        <v>62.460000000000008</v>
      </c>
      <c r="WU27" s="28">
        <v>5.0999999999999996</v>
      </c>
      <c r="WV27" s="24">
        <v>1.04</v>
      </c>
      <c r="WW27" s="28">
        <v>77.900000000000006</v>
      </c>
      <c r="WX27" s="28">
        <v>27.1</v>
      </c>
      <c r="WY27" s="28">
        <v>6.8</v>
      </c>
      <c r="WZ27" s="28">
        <v>11.4</v>
      </c>
    </row>
    <row r="28" spans="1:624" x14ac:dyDescent="0.25">
      <c r="A28" s="27">
        <v>43</v>
      </c>
      <c r="B28" s="27">
        <v>6</v>
      </c>
      <c r="C28" s="27">
        <v>306</v>
      </c>
      <c r="D28" s="27">
        <v>3</v>
      </c>
      <c r="E28" s="27" t="s">
        <v>47</v>
      </c>
      <c r="F28" s="27">
        <v>2</v>
      </c>
      <c r="G28" s="27">
        <f t="shared" si="0"/>
        <v>131.04000000000002</v>
      </c>
      <c r="H28" s="28">
        <f t="shared" si="1"/>
        <v>43.680000000000007</v>
      </c>
      <c r="I28" s="29">
        <v>117</v>
      </c>
      <c r="J28" s="27">
        <f t="shared" si="2"/>
        <v>43.680000000000007</v>
      </c>
      <c r="K28" s="27">
        <f t="shared" si="3"/>
        <v>43.680000000000007</v>
      </c>
      <c r="L28" s="27">
        <f t="shared" si="4"/>
        <v>43.680000000000007</v>
      </c>
      <c r="M28" s="30">
        <v>408712.91203000001</v>
      </c>
      <c r="N28" s="30">
        <v>3660456.6718290001</v>
      </c>
      <c r="O28" s="31">
        <v>33.078878000000003</v>
      </c>
      <c r="P28" s="31">
        <v>-111.978064</v>
      </c>
      <c r="Q28" s="27">
        <v>48.4</v>
      </c>
      <c r="R28" s="27">
        <v>25.439999999999998</v>
      </c>
      <c r="S28" s="27">
        <v>26.160000000000004</v>
      </c>
      <c r="T28" s="27">
        <v>52.400000000000006</v>
      </c>
      <c r="U28" s="27">
        <v>23.439999999999998</v>
      </c>
      <c r="V28" s="27">
        <v>24.160000000000004</v>
      </c>
      <c r="W28" s="27">
        <v>38.880597014925399</v>
      </c>
      <c r="X28" s="27">
        <f t="shared" si="5"/>
        <v>-38.880597014925399</v>
      </c>
      <c r="Y28" s="28">
        <v>65.099999999999994</v>
      </c>
      <c r="Z28" s="28">
        <v>28.7</v>
      </c>
      <c r="AA28" s="28">
        <v>6.2</v>
      </c>
      <c r="AB28" s="27">
        <v>8.4</v>
      </c>
      <c r="AC28" s="27">
        <v>7.2</v>
      </c>
      <c r="AD28" s="27">
        <v>0.62</v>
      </c>
      <c r="AE28" s="27" t="s">
        <v>98</v>
      </c>
      <c r="AF28" s="27">
        <v>2</v>
      </c>
      <c r="AG28" s="27">
        <v>1.1000000000000001</v>
      </c>
      <c r="AH28" s="27">
        <v>0.1</v>
      </c>
      <c r="AI28" s="27">
        <v>0</v>
      </c>
      <c r="AJ28" s="27">
        <v>361</v>
      </c>
      <c r="AK28" s="27">
        <v>10</v>
      </c>
      <c r="AL28" s="27">
        <v>1.31</v>
      </c>
      <c r="AM28" s="27">
        <v>14.2</v>
      </c>
      <c r="AN28" s="27">
        <v>25.8</v>
      </c>
      <c r="AO28" s="27">
        <v>2.92</v>
      </c>
      <c r="AP28" s="27">
        <v>3181</v>
      </c>
      <c r="AQ28" s="27">
        <v>274</v>
      </c>
      <c r="AR28" s="27">
        <v>152</v>
      </c>
      <c r="AS28" s="27">
        <v>19.8</v>
      </c>
      <c r="AT28" s="27">
        <v>0</v>
      </c>
      <c r="AU28" s="27">
        <v>5</v>
      </c>
      <c r="AV28" s="27">
        <v>80</v>
      </c>
      <c r="AW28" s="27">
        <v>12</v>
      </c>
      <c r="AX28" s="27">
        <v>3</v>
      </c>
      <c r="AY28" s="27">
        <v>1.1000000000000001</v>
      </c>
      <c r="AZ28" s="27">
        <v>35</v>
      </c>
      <c r="BA28" s="27">
        <v>47.640576434020915</v>
      </c>
      <c r="BB28" s="27">
        <v>43</v>
      </c>
      <c r="BC28" s="27">
        <v>6.78</v>
      </c>
      <c r="BD28" s="27">
        <v>1.07</v>
      </c>
      <c r="BE28" s="27">
        <v>1.625</v>
      </c>
      <c r="BF28" s="32">
        <v>4.7107811167410825</v>
      </c>
      <c r="BG28" s="32">
        <v>3.7957658779576593</v>
      </c>
      <c r="BH28" s="32">
        <v>2.9986573176189766</v>
      </c>
      <c r="BI28" s="32">
        <v>1.7565746793752184</v>
      </c>
      <c r="BJ28" s="32">
        <v>1.7313851080864691</v>
      </c>
      <c r="BK28" s="32">
        <v>1.6874066699850674</v>
      </c>
      <c r="BL28" s="24">
        <f t="shared" si="6"/>
        <v>34.026187978794965</v>
      </c>
      <c r="BM28" s="24">
        <f t="shared" si="7"/>
        <v>46.02081724927087</v>
      </c>
      <c r="BN28" s="24">
        <f t="shared" si="8"/>
        <v>53.047115966771742</v>
      </c>
      <c r="BO28" s="28">
        <f t="shared" si="9"/>
        <v>66.722283079057888</v>
      </c>
      <c r="BP28" s="24">
        <f t="shared" si="10"/>
        <v>7.0262987175008735</v>
      </c>
      <c r="BQ28" s="24">
        <f t="shared" si="11"/>
        <v>6.9255404323458762</v>
      </c>
      <c r="BR28" s="24">
        <f t="shared" si="12"/>
        <v>6.7496266799402695</v>
      </c>
      <c r="BS28" s="24">
        <f t="shared" si="13"/>
        <v>20.701465829787018</v>
      </c>
      <c r="BT28" s="32">
        <v>2.4089159878054871</v>
      </c>
      <c r="BU28" s="32">
        <v>2.1292510222399521</v>
      </c>
      <c r="BV28" s="32">
        <v>2.5862499375904942</v>
      </c>
      <c r="BW28" s="32">
        <v>1.8205396777894158</v>
      </c>
      <c r="BX28" s="32">
        <v>1.7928485817019573</v>
      </c>
      <c r="BY28" s="32">
        <v>1.9983098871601137</v>
      </c>
      <c r="BZ28" s="24">
        <f t="shared" si="14"/>
        <v>18.152668040181759</v>
      </c>
      <c r="CA28" s="24">
        <f t="shared" si="15"/>
        <v>28.497667790543737</v>
      </c>
      <c r="CB28" s="24">
        <f t="shared" si="16"/>
        <v>35.7798265017014</v>
      </c>
      <c r="CC28" s="24">
        <f t="shared" si="17"/>
        <v>7.2821587111576633</v>
      </c>
      <c r="CD28" s="24">
        <f t="shared" si="18"/>
        <v>7.1713943268078291</v>
      </c>
      <c r="CE28" s="24">
        <f t="shared" si="19"/>
        <v>7.9932395486404548</v>
      </c>
      <c r="CF28" s="24">
        <f t="shared" si="20"/>
        <v>22.446792586605945</v>
      </c>
      <c r="CG28" s="27">
        <v>1.6231998812292769</v>
      </c>
      <c r="CH28" s="27">
        <v>0.30796741506060005</v>
      </c>
      <c r="CI28" s="27">
        <v>4.5112781954887216E-2</v>
      </c>
      <c r="CJ28" s="27">
        <v>50.912718204488783</v>
      </c>
      <c r="CK28" s="27">
        <v>44.2</v>
      </c>
      <c r="CL28" s="27">
        <f t="shared" si="21"/>
        <v>7.2732454577841121</v>
      </c>
      <c r="CM28" s="27">
        <v>0.98697394789579163</v>
      </c>
      <c r="CN28" s="27">
        <f t="shared" si="22"/>
        <v>0.24674348697394791</v>
      </c>
      <c r="CO28" s="27">
        <v>1.957944158633435</v>
      </c>
      <c r="CP28" s="29">
        <v>-9999</v>
      </c>
      <c r="CQ28" s="28">
        <f t="shared" si="122"/>
        <v>7.7246691851595077</v>
      </c>
      <c r="CR28" s="28">
        <f t="shared" si="123"/>
        <v>7.9051203129790562</v>
      </c>
      <c r="CS28" s="28">
        <f t="shared" si="25"/>
        <v>36.998102144115506</v>
      </c>
      <c r="CT28" s="28">
        <f t="shared" si="26"/>
        <v>45.816852726545036</v>
      </c>
      <c r="CU28" s="27">
        <f t="shared" si="27"/>
        <v>29.092981831136449</v>
      </c>
      <c r="CV28" s="27">
        <f t="shared" si="28"/>
        <v>0.98697394789579163</v>
      </c>
      <c r="CW28" s="27">
        <f t="shared" si="124"/>
        <v>7.8317766345337398</v>
      </c>
      <c r="CX28" s="27">
        <f t="shared" si="125"/>
        <v>37.911732413565979</v>
      </c>
      <c r="CY28" s="27">
        <v>14.728088063087137</v>
      </c>
      <c r="CZ28" s="27">
        <v>46.082621404696901</v>
      </c>
      <c r="DA28" s="27">
        <v>3.6473421087556628</v>
      </c>
      <c r="DB28" s="27">
        <v>80.803891916000993</v>
      </c>
      <c r="DC28" s="27">
        <v>1.6029028857521024</v>
      </c>
      <c r="DD28" s="27">
        <v>20.790486409301643</v>
      </c>
      <c r="DE28" s="24">
        <v>15.2</v>
      </c>
      <c r="DF28" s="24">
        <v>15.2</v>
      </c>
      <c r="DG28" s="24">
        <v>15.2</v>
      </c>
      <c r="DH28" s="24">
        <v>13.333333333333334</v>
      </c>
      <c r="DI28" s="24">
        <v>19.666666666666668</v>
      </c>
      <c r="DJ28" s="24">
        <v>26.666666666666668</v>
      </c>
      <c r="DK28" s="24">
        <v>41.333333333333336</v>
      </c>
      <c r="DL28" s="24">
        <v>34.666666666666664</v>
      </c>
      <c r="DM28" s="24">
        <v>44.333333333333336</v>
      </c>
      <c r="DN28" s="24">
        <v>48</v>
      </c>
      <c r="DO28" s="24">
        <v>61.666666666666664</v>
      </c>
      <c r="DP28" s="24">
        <v>59.666666666666664</v>
      </c>
      <c r="DQ28" s="24">
        <v>71.666666666666671</v>
      </c>
      <c r="DR28" s="28">
        <f t="shared" si="109"/>
        <v>51.333333333333336</v>
      </c>
      <c r="DS28" s="28">
        <f t="shared" si="31"/>
        <v>47.444444444444436</v>
      </c>
      <c r="DT28" s="24">
        <v>77.333333333333329</v>
      </c>
      <c r="DU28" s="24">
        <v>84.333333333333329</v>
      </c>
      <c r="DV28" s="24">
        <v>79</v>
      </c>
      <c r="DW28" s="24">
        <v>81.333333333333329</v>
      </c>
      <c r="DX28" s="24">
        <v>73</v>
      </c>
      <c r="DY28" s="24">
        <v>89.666666666666671</v>
      </c>
      <c r="DZ28" s="28">
        <v>78.666666666666671</v>
      </c>
      <c r="EA28" s="28">
        <v>88.333333333333329</v>
      </c>
      <c r="EB28" s="24">
        <v>178</v>
      </c>
      <c r="EC28" s="24">
        <v>189</v>
      </c>
      <c r="ED28" s="24">
        <v>199</v>
      </c>
      <c r="EE28" s="24">
        <v>199</v>
      </c>
      <c r="EF28" s="24">
        <v>201</v>
      </c>
      <c r="EG28" s="24">
        <v>203</v>
      </c>
      <c r="EH28" s="23">
        <v>42.4</v>
      </c>
      <c r="EI28" s="23">
        <v>40</v>
      </c>
      <c r="EJ28" s="23">
        <v>40.200000000000003</v>
      </c>
      <c r="EK28" s="23">
        <v>44.7</v>
      </c>
      <c r="EL28" s="23">
        <v>37.1</v>
      </c>
      <c r="EM28" s="23">
        <v>36.4</v>
      </c>
      <c r="EN28" s="23">
        <v>39.799999999999997</v>
      </c>
      <c r="EO28" s="23">
        <v>38.1</v>
      </c>
      <c r="EP28" s="23">
        <v>37.6</v>
      </c>
      <c r="EQ28" s="27">
        <v>5.66</v>
      </c>
      <c r="ER28" s="27">
        <v>4.4400000000000004</v>
      </c>
      <c r="ES28" s="27">
        <v>4.63</v>
      </c>
      <c r="ET28" s="27">
        <v>4.58</v>
      </c>
      <c r="EU28" s="27">
        <v>3.95</v>
      </c>
      <c r="EV28" s="27">
        <v>3.83</v>
      </c>
      <c r="EW28" s="23">
        <v>3.94</v>
      </c>
      <c r="EX28" s="23">
        <v>4.0199999999999996</v>
      </c>
      <c r="EY28" s="27">
        <v>3.75</v>
      </c>
      <c r="EZ28" s="23">
        <v>23533.266932270919</v>
      </c>
      <c r="FA28" s="23">
        <v>23242.629482071712</v>
      </c>
      <c r="FB28" s="27">
        <v>14090.241545893721</v>
      </c>
      <c r="FC28" s="27">
        <v>13661.45038</v>
      </c>
      <c r="FD28" s="27">
        <v>7567.1546203110702</v>
      </c>
      <c r="FE28" s="27">
        <v>6411.643835616439</v>
      </c>
      <c r="FF28" s="27">
        <v>7028.7146763901546</v>
      </c>
      <c r="FG28" s="27">
        <v>8738.8322520852653</v>
      </c>
      <c r="FH28" s="27">
        <v>3364.0740740740744</v>
      </c>
      <c r="FI28" s="27">
        <v>334.65999999999997</v>
      </c>
      <c r="FJ28" s="27">
        <v>8</v>
      </c>
      <c r="FK28" s="27">
        <v>359.43</v>
      </c>
      <c r="FL28" s="27">
        <v>303.64</v>
      </c>
      <c r="FM28" s="27">
        <v>254</v>
      </c>
      <c r="FN28" s="27">
        <v>201.28</v>
      </c>
      <c r="FO28" s="27">
        <v>297.98</v>
      </c>
      <c r="FP28" s="24">
        <v>176.76000000000002</v>
      </c>
      <c r="FQ28" s="27">
        <v>110.67999999999999</v>
      </c>
      <c r="FR28" s="24">
        <v>185.8</v>
      </c>
      <c r="FS28" s="27">
        <v>115.82000000000001</v>
      </c>
      <c r="FT28" s="24">
        <f t="shared" si="32"/>
        <v>1085.0980392156862</v>
      </c>
      <c r="FU28" s="24">
        <f t="shared" si="33"/>
        <v>968.83753501400543</v>
      </c>
      <c r="FV28" s="24">
        <f t="shared" si="34"/>
        <v>3280.9803921568623</v>
      </c>
      <c r="FW28" s="24">
        <f t="shared" si="114"/>
        <v>2976.8627450980393</v>
      </c>
      <c r="FX28" s="24">
        <f t="shared" si="36"/>
        <v>1973.3333333333333</v>
      </c>
      <c r="FY28" s="24">
        <f t="shared" si="37"/>
        <v>2921.372549019608</v>
      </c>
      <c r="FZ28" s="24">
        <f t="shared" si="38"/>
        <v>11152.549019607844</v>
      </c>
      <c r="GA28" s="24">
        <f t="shared" si="39"/>
        <v>1732.9411764705885</v>
      </c>
      <c r="GB28" s="24">
        <v>74.849999999999994</v>
      </c>
      <c r="GC28" s="24">
        <v>94.33</v>
      </c>
      <c r="GD28" s="24">
        <f t="shared" si="115"/>
        <v>7.5800000000000267</v>
      </c>
      <c r="GE28" s="27">
        <v>3.03</v>
      </c>
      <c r="GF28" s="27">
        <f t="shared" si="116"/>
        <v>99.413705882352915</v>
      </c>
      <c r="GG28" s="27">
        <v>0.82299999999999995</v>
      </c>
      <c r="GH28" s="27">
        <f t="shared" si="117"/>
        <v>24.499580392156862</v>
      </c>
      <c r="GI28" s="27">
        <v>1.8</v>
      </c>
      <c r="GJ28" s="27">
        <f t="shared" si="118"/>
        <v>35.520000000000003</v>
      </c>
      <c r="GK28" s="27">
        <v>3.85</v>
      </c>
      <c r="GL28" s="27">
        <v>3.149</v>
      </c>
      <c r="GM28" s="27">
        <f t="shared" si="44"/>
        <v>1.2226103524928549</v>
      </c>
      <c r="GN28" s="29">
        <v>-9999</v>
      </c>
      <c r="GO28" s="27">
        <f t="shared" si="45"/>
        <v>66.718235294117662</v>
      </c>
      <c r="GP28" s="24">
        <f t="shared" si="46"/>
        <v>226.15152156862746</v>
      </c>
      <c r="GQ28" s="24">
        <f t="shared" si="47"/>
        <v>201.92100140056021</v>
      </c>
      <c r="GR28" s="24">
        <f t="shared" si="126"/>
        <v>73.452015849074655</v>
      </c>
      <c r="GS28" s="27">
        <v>18.600000000000001</v>
      </c>
      <c r="GT28" s="24">
        <v>7.09</v>
      </c>
      <c r="GU28" s="24">
        <f t="shared" si="48"/>
        <v>6.58</v>
      </c>
      <c r="GV28" s="27">
        <f t="shared" si="49"/>
        <v>5091.1338190373417</v>
      </c>
      <c r="GW28" s="27">
        <v>2.3600000000000003</v>
      </c>
      <c r="GX28" s="27">
        <f t="shared" si="50"/>
        <v>0.35866261398176297</v>
      </c>
      <c r="GY28" s="27">
        <f t="shared" si="51"/>
        <v>1825.9993636668885</v>
      </c>
      <c r="GZ28" s="29">
        <v>-9999</v>
      </c>
      <c r="HA28" s="27">
        <v>4296.3770833333347</v>
      </c>
      <c r="HB28" s="27">
        <v>5624.857142857144</v>
      </c>
      <c r="HC28" s="27">
        <f t="shared" si="52"/>
        <v>2017.4259661311339</v>
      </c>
      <c r="HD28" s="27">
        <f t="shared" si="53"/>
        <v>2088.0358749457237</v>
      </c>
      <c r="HE28" s="27">
        <f t="shared" si="54"/>
        <v>1589.6595208333338</v>
      </c>
      <c r="HF28" s="30">
        <v>3.5500000000000003</v>
      </c>
      <c r="HG28" s="30">
        <f t="shared" si="55"/>
        <v>3.49</v>
      </c>
      <c r="HH28" s="30">
        <v>2644</v>
      </c>
      <c r="HI28" s="30">
        <f t="shared" si="56"/>
        <v>0.49224259520451347</v>
      </c>
      <c r="HJ28" s="27">
        <f t="shared" si="57"/>
        <v>2746.7363309395992</v>
      </c>
      <c r="HK28" s="27">
        <f t="shared" si="58"/>
        <v>2045.7382701420563</v>
      </c>
      <c r="HL28" s="27">
        <v>3.87</v>
      </c>
      <c r="HM28" s="30">
        <f t="shared" si="119"/>
        <v>106.29869600736248</v>
      </c>
      <c r="HN28" s="30">
        <f t="shared" si="60"/>
        <v>119.05453952824598</v>
      </c>
      <c r="HO28" s="30">
        <f t="shared" si="61"/>
        <v>0.52643704849944128</v>
      </c>
      <c r="HP28" s="27">
        <v>3.22</v>
      </c>
      <c r="HQ28" s="27">
        <v>0.56734642857142803</v>
      </c>
      <c r="HR28" s="27">
        <v>0.480517857142857</v>
      </c>
      <c r="HS28" s="27">
        <v>0.45968571428571398</v>
      </c>
      <c r="HT28" s="27">
        <v>0.385575</v>
      </c>
      <c r="HU28" s="27">
        <v>0.270482142857143</v>
      </c>
      <c r="HV28" s="27">
        <v>0.2989</v>
      </c>
      <c r="HW28" s="27">
        <v>0.19058939775</v>
      </c>
      <c r="HX28" s="27">
        <v>0.10460188757142901</v>
      </c>
      <c r="HY28" s="27">
        <v>0.10955249525000001</v>
      </c>
      <c r="HZ28" s="27">
        <v>2.2045347285714299E-2</v>
      </c>
      <c r="IA28" s="27">
        <v>8.2763567499999996E-2</v>
      </c>
      <c r="IB28" s="27">
        <v>0.354160362464286</v>
      </c>
      <c r="IC28" s="27">
        <v>0.30968390382142902</v>
      </c>
      <c r="ID28" s="27">
        <v>0.17549269189285699</v>
      </c>
      <c r="IE28" s="27">
        <v>0.471236564821429</v>
      </c>
      <c r="IF28" s="27">
        <v>0.79680741532142896</v>
      </c>
      <c r="IG28" s="27">
        <v>0.43339243821428602</v>
      </c>
      <c r="IH28" s="27">
        <v>0.81218627342857097</v>
      </c>
      <c r="II28" s="27">
        <v>0.47622775557142899</v>
      </c>
      <c r="IJ28" s="27">
        <f t="shared" si="120"/>
        <v>4.168009600548551</v>
      </c>
      <c r="IK28" s="27">
        <f t="shared" si="63"/>
        <v>0.18069790776320116</v>
      </c>
      <c r="IL28" s="27">
        <v>105.978571428571</v>
      </c>
      <c r="IM28" s="27">
        <v>27.867142857142898</v>
      </c>
      <c r="IN28" s="27">
        <v>34.65</v>
      </c>
      <c r="IO28" s="27">
        <v>34.933571428571398</v>
      </c>
      <c r="IP28" s="27">
        <v>117.957142857143</v>
      </c>
      <c r="IQ28" s="27">
        <v>-0.62878571428571395</v>
      </c>
      <c r="IR28" s="27">
        <v>-1.5420714285714301</v>
      </c>
      <c r="IS28" s="30">
        <v>104</v>
      </c>
      <c r="IT28" s="30">
        <v>118.5</v>
      </c>
      <c r="IU28" s="30">
        <f t="shared" si="64"/>
        <v>-1.9785714285710014</v>
      </c>
      <c r="IV28" s="27">
        <v>0.58471351351351397</v>
      </c>
      <c r="IW28" s="27">
        <v>0.47479189189189203</v>
      </c>
      <c r="IX28" s="27">
        <v>0.453940540540541</v>
      </c>
      <c r="IY28" s="27">
        <v>0.38384864864864898</v>
      </c>
      <c r="IZ28" s="27">
        <v>0.26746216216216201</v>
      </c>
      <c r="JA28" s="27">
        <v>0.29752162162162199</v>
      </c>
      <c r="JB28" s="27">
        <v>0.20737539181081099</v>
      </c>
      <c r="JC28" s="27">
        <v>0.125717256272973</v>
      </c>
      <c r="JD28" s="27">
        <v>0.10584449950810799</v>
      </c>
      <c r="JE28" s="27">
        <v>2.2280940427027E-2</v>
      </c>
      <c r="JF28" s="27">
        <v>0.10383176459459501</v>
      </c>
      <c r="JG28" s="27">
        <v>0.37207652234324301</v>
      </c>
      <c r="JH28" s="27">
        <v>0.32544597137297299</v>
      </c>
      <c r="JI28" s="27">
        <v>0.17864345755675701</v>
      </c>
      <c r="JJ28" s="27">
        <v>0.52421107302702696</v>
      </c>
      <c r="JK28" s="27">
        <v>6.7742714410459497</v>
      </c>
      <c r="JL28" s="27">
        <v>0.500135060972973</v>
      </c>
      <c r="JM28" s="27">
        <v>6.1736097099027001</v>
      </c>
      <c r="JN28" s="27">
        <v>0.54673078294594601</v>
      </c>
      <c r="JO28" s="27">
        <f t="shared" si="65"/>
        <v>5.2716785482826651</v>
      </c>
      <c r="JP28" s="27">
        <f t="shared" si="66"/>
        <v>0.2315153723110559</v>
      </c>
      <c r="JQ28" s="27">
        <v>32.987368421052601</v>
      </c>
      <c r="JR28" s="27">
        <v>43.953684210526298</v>
      </c>
      <c r="JS28" s="27">
        <v>45.304210526315799</v>
      </c>
      <c r="JT28" s="27">
        <v>-171.950473684211</v>
      </c>
      <c r="JU28" s="27">
        <v>-0.89857894736842103</v>
      </c>
      <c r="JV28" s="27">
        <v>-2.8342105263157902</v>
      </c>
      <c r="JW28" s="30">
        <v>105.5</v>
      </c>
      <c r="JX28" s="30">
        <v>119</v>
      </c>
      <c r="JY28" s="27">
        <v>0.47550999999999999</v>
      </c>
      <c r="JZ28" s="27">
        <v>0.41238249999999999</v>
      </c>
      <c r="KA28" s="27">
        <v>0.35677500000000001</v>
      </c>
      <c r="KB28" s="27">
        <v>0.29339500000000002</v>
      </c>
      <c r="KC28" s="27">
        <v>0.21756500000000001</v>
      </c>
      <c r="KD28" s="27">
        <v>0.22867000000000001</v>
      </c>
      <c r="KE28" s="27">
        <v>0.23644876416749999</v>
      </c>
      <c r="KF28" s="27">
        <v>0.1422563989125</v>
      </c>
      <c r="KG28" s="27">
        <v>0.16848618830750001</v>
      </c>
      <c r="KH28" s="27">
        <v>7.2152505892499996E-2</v>
      </c>
      <c r="KI28" s="27">
        <v>7.0867632017500001E-2</v>
      </c>
      <c r="KJ28" s="27">
        <v>0.37176329090499999</v>
      </c>
      <c r="KK28" s="27">
        <v>0.35011087415249997</v>
      </c>
      <c r="KL28" s="27">
        <v>0.1483581373225</v>
      </c>
      <c r="KM28" s="27">
        <v>0.62165837710500005</v>
      </c>
      <c r="KN28" s="27">
        <v>0.50256082023750004</v>
      </c>
      <c r="KO28" s="27">
        <v>0.29776010933750002</v>
      </c>
      <c r="KP28" s="27">
        <v>0.53481273835499998</v>
      </c>
      <c r="KQ28" s="27">
        <v>0.34368117526750003</v>
      </c>
      <c r="KR28" s="27">
        <f t="shared" si="67"/>
        <v>1.1352335566245566</v>
      </c>
      <c r="KS28" s="27">
        <f t="shared" si="68"/>
        <v>0.15307996823337566</v>
      </c>
      <c r="KT28" s="27">
        <v>104.105</v>
      </c>
      <c r="KU28" s="27">
        <v>38.413499999999999</v>
      </c>
      <c r="KV28" s="27">
        <v>55.268000000000001</v>
      </c>
      <c r="KW28" s="27">
        <v>56.462000000000003</v>
      </c>
      <c r="KX28" s="27">
        <v>104.74995</v>
      </c>
      <c r="KY28" s="27">
        <v>-1.2009000000000001</v>
      </c>
      <c r="KZ28" s="27">
        <v>-3.0146500000000001</v>
      </c>
      <c r="LA28" s="30">
        <v>109.5</v>
      </c>
      <c r="LB28" s="30">
        <v>122</v>
      </c>
      <c r="LC28" s="30">
        <f t="shared" si="108"/>
        <v>5.394999999999996</v>
      </c>
      <c r="LD28" s="27">
        <v>0.47626285714285699</v>
      </c>
      <c r="LE28" s="27">
        <v>0.30540857142857197</v>
      </c>
      <c r="LF28" s="27">
        <v>0.33100571428571401</v>
      </c>
      <c r="LG28" s="27">
        <v>0.25675142857142902</v>
      </c>
      <c r="LH28" s="27">
        <v>0.179262857142857</v>
      </c>
      <c r="LI28" s="27">
        <v>0.21136857142857099</v>
      </c>
      <c r="LJ28" s="27">
        <v>0.29895827533428598</v>
      </c>
      <c r="LK28" s="27">
        <v>0.17988173000285701</v>
      </c>
      <c r="LL28" s="27">
        <v>8.6841838465714305E-2</v>
      </c>
      <c r="LM28" s="27">
        <v>-3.9490221102857201E-2</v>
      </c>
      <c r="LN28" s="27">
        <v>0.21807750106857099</v>
      </c>
      <c r="LO28" s="27">
        <v>0.45233503856000001</v>
      </c>
      <c r="LP28" s="27">
        <v>0.38450718570285702</v>
      </c>
      <c r="LQ28" s="27">
        <v>0.17723258297142899</v>
      </c>
      <c r="LR28" s="27">
        <v>0.86051409541714297</v>
      </c>
      <c r="LS28" s="27">
        <v>1.2844894436485701</v>
      </c>
      <c r="LT28" s="27">
        <v>0.73341165674857101</v>
      </c>
      <c r="LU28" s="27">
        <v>1.2353229908285699</v>
      </c>
      <c r="LV28" s="27">
        <v>0.78121816397428601</v>
      </c>
      <c r="LW28" s="27">
        <f t="shared" si="70"/>
        <v>-6.6747404844292513</v>
      </c>
      <c r="LX28" s="27">
        <f t="shared" si="71"/>
        <v>0.55942858746596746</v>
      </c>
      <c r="LY28" s="27">
        <v>114.95142857142901</v>
      </c>
      <c r="LZ28" s="27">
        <v>38.009714285714303</v>
      </c>
      <c r="MA28" s="27">
        <v>50.4948571428572</v>
      </c>
      <c r="MB28" s="27">
        <v>50.5605714285714</v>
      </c>
      <c r="MC28" s="27">
        <v>-12.392628571428601</v>
      </c>
      <c r="MD28" s="27">
        <v>-1.3513142857142899</v>
      </c>
      <c r="ME28" s="27">
        <v>-2.24734285714286</v>
      </c>
      <c r="MF28" s="30">
        <v>118.5</v>
      </c>
      <c r="MG28" s="30">
        <v>131</v>
      </c>
      <c r="MH28" s="30">
        <f>MF28-LY28</f>
        <v>3.5485714285709946</v>
      </c>
      <c r="MI28" s="27">
        <v>0.52680612244897995</v>
      </c>
      <c r="MJ28" s="27">
        <v>0.30658367346938797</v>
      </c>
      <c r="MK28" s="27">
        <v>0.22298367346938799</v>
      </c>
      <c r="ML28" s="27">
        <v>0.18835306122449</v>
      </c>
      <c r="MM28" s="27">
        <v>0.14460816326530601</v>
      </c>
      <c r="MN28" s="27">
        <v>0.174287755102041</v>
      </c>
      <c r="MO28" s="27">
        <v>0.47049923418775502</v>
      </c>
      <c r="MP28" s="27">
        <v>0.40329539344693899</v>
      </c>
      <c r="MQ28" s="27">
        <v>0.23780042125101999</v>
      </c>
      <c r="MR28" s="27">
        <v>0.15794700665714301</v>
      </c>
      <c r="MS28" s="27">
        <v>0.26288319810408201</v>
      </c>
      <c r="MT28" s="27">
        <v>0.56720414620816295</v>
      </c>
      <c r="MU28" s="27">
        <v>0.50056966570816297</v>
      </c>
      <c r="MV28" s="27">
        <v>0.131535482093878</v>
      </c>
      <c r="MW28" s="27">
        <v>1.8017995353387799</v>
      </c>
      <c r="MX28" s="27">
        <v>0.65694859208367395</v>
      </c>
      <c r="MY28" s="27">
        <v>0.55952052992653101</v>
      </c>
      <c r="MZ28" s="27">
        <v>0.72799116755306104</v>
      </c>
      <c r="NA28" s="27">
        <v>0.65089748584081597</v>
      </c>
      <c r="NB28" s="27">
        <f t="shared" si="73"/>
        <v>2.6342398203300483</v>
      </c>
      <c r="NC28" s="27">
        <f t="shared" si="74"/>
        <v>0.7183110779758497</v>
      </c>
      <c r="ND28" s="27">
        <v>104.25</v>
      </c>
      <c r="NE28" s="27">
        <v>40.857500000000002</v>
      </c>
      <c r="NF28" s="27">
        <v>38.347499999999997</v>
      </c>
      <c r="NG28" s="27">
        <v>-71.760249999999999</v>
      </c>
      <c r="NH28" s="27">
        <v>-1.8672500000000001</v>
      </c>
      <c r="NI28" s="27">
        <v>-0.234591836734694</v>
      </c>
      <c r="NJ28" s="28">
        <v>131</v>
      </c>
      <c r="NK28" s="28">
        <v>148.5</v>
      </c>
      <c r="NL28" s="30">
        <f t="shared" si="75"/>
        <v>26.75</v>
      </c>
      <c r="NM28" s="27">
        <v>0.52275000000000005</v>
      </c>
      <c r="NN28" s="27">
        <v>0.29564166666666702</v>
      </c>
      <c r="NO28" s="27">
        <v>0.17498333333333299</v>
      </c>
      <c r="NP28" s="27">
        <v>0.14686250000000001</v>
      </c>
      <c r="NQ28" s="27">
        <v>0.12733333333333299</v>
      </c>
      <c r="NR28" s="27">
        <v>0.14379166666666701</v>
      </c>
      <c r="NS28" s="27">
        <v>0.55805715961250002</v>
      </c>
      <c r="NT28" s="27">
        <v>0.49530034487500002</v>
      </c>
      <c r="NU28" s="27">
        <v>0.33463770720833302</v>
      </c>
      <c r="NV28" s="27">
        <v>0.255287773675</v>
      </c>
      <c r="NW28" s="27">
        <v>0.27601496613333298</v>
      </c>
      <c r="NX28" s="27">
        <v>0.60573373536249997</v>
      </c>
      <c r="NY28" s="27">
        <v>0.56572782614999995</v>
      </c>
      <c r="NZ28" s="27">
        <v>7.1275557954166693E-2</v>
      </c>
      <c r="OA28" s="27">
        <v>2.5683595546208302</v>
      </c>
      <c r="OB28" s="27">
        <v>0.55994152247499995</v>
      </c>
      <c r="OC28" s="27">
        <v>0.49503872123749998</v>
      </c>
      <c r="OD28" s="27">
        <v>0.65493420992916695</v>
      </c>
      <c r="OE28" s="27">
        <v>0.60405375783750004</v>
      </c>
      <c r="OF28" s="27">
        <f t="shared" si="76"/>
        <v>1.8822432488431386</v>
      </c>
      <c r="OG28" s="27">
        <f t="shared" si="77"/>
        <v>0.76818784000901785</v>
      </c>
      <c r="OH28" s="27">
        <v>116.6</v>
      </c>
      <c r="OI28" s="27">
        <v>37.204166666666701</v>
      </c>
      <c r="OJ28" s="27">
        <v>35.338749999999997</v>
      </c>
      <c r="OK28" s="27">
        <v>38.122105263157898</v>
      </c>
      <c r="OL28" s="28">
        <v>147</v>
      </c>
      <c r="OM28" s="28">
        <v>162</v>
      </c>
      <c r="ON28" s="30">
        <f t="shared" si="127"/>
        <v>30.400000000000006</v>
      </c>
      <c r="OO28" s="27">
        <v>0.52873095238095202</v>
      </c>
      <c r="OP28" s="27">
        <v>0.27390238095238101</v>
      </c>
      <c r="OQ28" s="27">
        <v>0.132297619047619</v>
      </c>
      <c r="OR28" s="27">
        <v>0.124661904761905</v>
      </c>
      <c r="OS28" s="27">
        <v>0.112321428571429</v>
      </c>
      <c r="OT28" s="27">
        <v>0.131654761904762</v>
      </c>
      <c r="OU28" s="27">
        <v>0.61453073504523803</v>
      </c>
      <c r="OV28" s="27">
        <v>0.59537035022857099</v>
      </c>
      <c r="OW28" s="27">
        <v>0.37198150781428602</v>
      </c>
      <c r="OX28" s="27">
        <v>0.34607998314285698</v>
      </c>
      <c r="OY28" s="27">
        <v>0.315694433530952</v>
      </c>
      <c r="OZ28" s="27">
        <v>0.64631270264999996</v>
      </c>
      <c r="PA28" s="27">
        <v>0.59822246578809501</v>
      </c>
      <c r="PB28" s="27">
        <v>5.25116793809524E-2</v>
      </c>
      <c r="PC28" s="27">
        <v>3.2408347760619098</v>
      </c>
      <c r="PD28" s="27">
        <v>0.53230359937381</v>
      </c>
      <c r="PE28" s="27">
        <v>0.51402772140238095</v>
      </c>
      <c r="PF28" s="27">
        <v>0.64428348347619102</v>
      </c>
      <c r="PG28" s="27">
        <v>0.63040818409999999</v>
      </c>
      <c r="PH28" s="27">
        <f t="shared" si="79"/>
        <v>1.7995762854356483</v>
      </c>
      <c r="PI28" s="27">
        <f t="shared" si="80"/>
        <v>0.93036274654682161</v>
      </c>
      <c r="PJ28" s="27">
        <v>113.62307692307699</v>
      </c>
      <c r="PK28" s="27">
        <v>39.810769230769203</v>
      </c>
      <c r="PL28" s="27">
        <v>38.771538461538498</v>
      </c>
      <c r="PM28" s="27">
        <v>36.721538461538501</v>
      </c>
      <c r="PN28" s="27">
        <v>-20.4016428571429</v>
      </c>
      <c r="PO28" s="27">
        <v>-0.70911904761904798</v>
      </c>
      <c r="PP28" s="27">
        <v>-0.79980952380952397</v>
      </c>
      <c r="PQ28" s="27">
        <v>137.88461538461499</v>
      </c>
      <c r="PR28" s="30">
        <v>159</v>
      </c>
      <c r="PS28" s="30">
        <v>171</v>
      </c>
      <c r="PT28" s="30">
        <f t="shared" si="81"/>
        <v>45.376923076923006</v>
      </c>
      <c r="PU28" s="30">
        <f t="shared" si="82"/>
        <v>21.115384615385011</v>
      </c>
      <c r="PV28" s="27">
        <v>0.52984594594594603</v>
      </c>
      <c r="PW28" s="27">
        <v>0.24888918918918901</v>
      </c>
      <c r="PX28" s="27">
        <v>9.9824324324324407E-2</v>
      </c>
      <c r="PY28" s="27">
        <v>0.102864864864865</v>
      </c>
      <c r="PZ28" s="27">
        <v>8.6059459459459406E-2</v>
      </c>
      <c r="QA28" s="27">
        <v>0.11277027027027001</v>
      </c>
      <c r="QB28" s="27">
        <v>0.66917003359459404</v>
      </c>
      <c r="QC28" s="27">
        <v>0.67560022717297297</v>
      </c>
      <c r="QD28" s="27">
        <v>0.40939280677567602</v>
      </c>
      <c r="QE28" s="27">
        <v>0.420753753024324</v>
      </c>
      <c r="QF28" s="27">
        <v>0.35941109584054098</v>
      </c>
      <c r="QG28" s="27">
        <v>0.71626967471351399</v>
      </c>
      <c r="QH28" s="27">
        <v>0.64454926902972998</v>
      </c>
      <c r="QI28" s="27">
        <v>9.0391288759459495E-2</v>
      </c>
      <c r="QJ28" s="27">
        <v>4.1451380802405398</v>
      </c>
      <c r="QK28" s="27">
        <v>0.53521021938108104</v>
      </c>
      <c r="QL28" s="27">
        <v>0.53840398829189196</v>
      </c>
      <c r="QM28" s="27">
        <v>0.65803867743783795</v>
      </c>
      <c r="QN28" s="27">
        <v>0.66033266711891903</v>
      </c>
      <c r="QO28" s="27">
        <f t="shared" si="83"/>
        <v>1.8847953004315243</v>
      </c>
      <c r="QP28" s="27">
        <f t="shared" si="84"/>
        <v>1.1288427499484213</v>
      </c>
      <c r="QQ28" s="27">
        <v>115.44374999999999</v>
      </c>
      <c r="QR28" s="27">
        <v>32.791249999999998</v>
      </c>
      <c r="QS28" s="27">
        <v>33.021250000000002</v>
      </c>
      <c r="QT28" s="27">
        <v>32.856250000000003</v>
      </c>
      <c r="QU28" s="27">
        <f t="shared" si="85"/>
        <v>6.5000000000004832E-2</v>
      </c>
      <c r="QV28" s="27">
        <v>-34.499054054054099</v>
      </c>
      <c r="QW28" s="27">
        <v>-1.0952702702702699</v>
      </c>
      <c r="QX28" s="27">
        <v>-1.13040540540541</v>
      </c>
      <c r="QY28" s="27">
        <v>130.6875</v>
      </c>
      <c r="QZ28" s="30">
        <v>164.5</v>
      </c>
      <c r="RA28" s="30">
        <v>180</v>
      </c>
      <c r="RB28" s="30">
        <f t="shared" si="121"/>
        <v>49.056250000000006</v>
      </c>
      <c r="RC28" s="30">
        <f t="shared" si="87"/>
        <v>33.8125</v>
      </c>
      <c r="RD28" s="27">
        <v>0.55689750000000005</v>
      </c>
      <c r="RE28" s="27">
        <v>0.26180750000000003</v>
      </c>
      <c r="RF28" s="27">
        <v>0.1123725</v>
      </c>
      <c r="RG28" s="27">
        <v>0.10939749999999999</v>
      </c>
      <c r="RH28" s="27">
        <v>9.4214999999999993E-2</v>
      </c>
      <c r="RI28" s="27">
        <v>0.1190425</v>
      </c>
      <c r="RJ28" s="27">
        <v>0.66140513509749999</v>
      </c>
      <c r="RK28" s="27">
        <v>0.65186348927750004</v>
      </c>
      <c r="RL28" s="27">
        <v>0.40140177052499998</v>
      </c>
      <c r="RM28" s="27">
        <v>0.38944172654249998</v>
      </c>
      <c r="RN28" s="27">
        <v>0.35769834624000002</v>
      </c>
      <c r="RO28" s="27">
        <v>0.70293666581500003</v>
      </c>
      <c r="RP28" s="27">
        <v>0.63963031237750001</v>
      </c>
      <c r="RQ28" s="27">
        <v>7.5360700695000005E-2</v>
      </c>
      <c r="RR28" s="27">
        <v>4.1030757076600004</v>
      </c>
      <c r="RS28" s="27">
        <v>0.55473703303499999</v>
      </c>
      <c r="RT28" s="27">
        <v>0.54331116662000001</v>
      </c>
      <c r="RU28" s="27">
        <v>0.67214092557750005</v>
      </c>
      <c r="RV28" s="27">
        <v>0.66361618152500002</v>
      </c>
      <c r="RW28" s="27">
        <f t="shared" si="88"/>
        <v>1.9747047211162039</v>
      </c>
      <c r="RX28" s="27">
        <f t="shared" si="89"/>
        <v>1.1271258462801867</v>
      </c>
      <c r="RY28" s="27">
        <v>107.615384615385</v>
      </c>
      <c r="RZ28" s="27">
        <v>36.211538461538503</v>
      </c>
      <c r="SA28" s="27">
        <v>37.066153846153803</v>
      </c>
      <c r="SB28" s="27">
        <v>36.632307692307698</v>
      </c>
      <c r="SC28" s="27">
        <v>137.47826086956499</v>
      </c>
      <c r="SD28" s="27">
        <v>168.5</v>
      </c>
      <c r="SE28" s="27">
        <v>183</v>
      </c>
      <c r="SF28" s="30">
        <f t="shared" si="90"/>
        <v>60.884615384615003</v>
      </c>
      <c r="SG28" s="30">
        <f t="shared" si="91"/>
        <v>31.021739130435009</v>
      </c>
      <c r="SH28" s="27">
        <v>0.47767209302325597</v>
      </c>
      <c r="SI28" s="27">
        <v>0.21851627906976701</v>
      </c>
      <c r="SJ28" s="27">
        <v>8.7016279069767402E-2</v>
      </c>
      <c r="SK28" s="27">
        <v>8.9579069767441899E-2</v>
      </c>
      <c r="SL28" s="27">
        <v>7.9769767441860498E-2</v>
      </c>
      <c r="SM28" s="27">
        <v>0.104588372093023</v>
      </c>
      <c r="SN28" s="27">
        <v>0.67539296755348799</v>
      </c>
      <c r="SO28" s="27">
        <v>0.68062149437907005</v>
      </c>
      <c r="SP28" s="27">
        <v>0.410612447090698</v>
      </c>
      <c r="SQ28" s="27">
        <v>0.42087765135116301</v>
      </c>
      <c r="SR28" s="27">
        <v>0.36966070747906998</v>
      </c>
      <c r="SS28" s="27">
        <v>0.70822669333953503</v>
      </c>
      <c r="ST28" s="27">
        <v>0.63442372236744204</v>
      </c>
      <c r="SU28" s="27">
        <v>5.98322279465116E-2</v>
      </c>
      <c r="SV28" s="27">
        <v>4.3401374508907002</v>
      </c>
      <c r="SW28" s="27">
        <v>0.54775256605581402</v>
      </c>
      <c r="SX28" s="27">
        <v>0.54899102198139504</v>
      </c>
      <c r="SY28" s="27">
        <v>0.66972047851162797</v>
      </c>
      <c r="SZ28" s="27">
        <v>0.670608324981395</v>
      </c>
      <c r="TA28" s="27">
        <f t="shared" si="92"/>
        <v>1.9707666460341424</v>
      </c>
      <c r="TB28" s="27">
        <f t="shared" si="93"/>
        <v>1.1859794384964184</v>
      </c>
      <c r="TC28" s="27">
        <v>0.55940800000000002</v>
      </c>
      <c r="TD28" s="27">
        <v>0.24192</v>
      </c>
      <c r="TE28" s="27">
        <v>8.0397999999999997E-2</v>
      </c>
      <c r="TF28" s="27">
        <v>8.6253999999999997E-2</v>
      </c>
      <c r="TG28" s="27">
        <v>8.2722000000000004E-2</v>
      </c>
      <c r="TH28" s="27">
        <v>0.10376000000000001</v>
      </c>
      <c r="TI28" s="27">
        <v>0.72624166692000003</v>
      </c>
      <c r="TJ28" s="27">
        <v>0.73957372015</v>
      </c>
      <c r="TK28" s="27">
        <v>0.46462529109799999</v>
      </c>
      <c r="TL28" s="27">
        <v>0.48821600325600001</v>
      </c>
      <c r="TM28" s="27">
        <v>0.39659387308799998</v>
      </c>
      <c r="TN28" s="27">
        <v>0.73768181699599999</v>
      </c>
      <c r="TO28" s="27">
        <v>0.68262995659799997</v>
      </c>
      <c r="TP28" s="27">
        <v>2.3549318560000001E-2</v>
      </c>
      <c r="TQ28" s="27">
        <v>5.4653556540560002</v>
      </c>
      <c r="TR28" s="27">
        <v>0.53905050653200004</v>
      </c>
      <c r="TS28" s="27">
        <v>0.54734678827200001</v>
      </c>
      <c r="TT28" s="27">
        <v>0.66966237743199997</v>
      </c>
      <c r="TU28" s="27">
        <v>0.67563437281399996</v>
      </c>
      <c r="TV28" s="27">
        <f t="shared" si="94"/>
        <v>1.9656022089870111</v>
      </c>
      <c r="TW28" s="27">
        <f t="shared" si="95"/>
        <v>1.312367724867725</v>
      </c>
      <c r="TX28" s="27">
        <v>125.608</v>
      </c>
      <c r="TY28" s="27">
        <v>33.42</v>
      </c>
      <c r="TZ28" s="27">
        <v>28.729600000000001</v>
      </c>
      <c r="UA28" s="27">
        <v>28.021999999999998</v>
      </c>
      <c r="UB28" s="27">
        <v>-95.477819999999994</v>
      </c>
      <c r="UC28" s="27">
        <v>-2.6219399999999999</v>
      </c>
      <c r="UD28" s="27">
        <v>-2.0447199999999999</v>
      </c>
      <c r="UE28" s="27">
        <v>138.71</v>
      </c>
      <c r="UF28" s="27">
        <v>185</v>
      </c>
      <c r="UG28" s="30">
        <f t="shared" si="96"/>
        <v>59.391999999999996</v>
      </c>
      <c r="UH28" s="30">
        <f t="shared" si="97"/>
        <v>46.289999999999992</v>
      </c>
      <c r="UI28" s="27">
        <v>0.52988095238095201</v>
      </c>
      <c r="UJ28" s="27">
        <v>0.22135238095238099</v>
      </c>
      <c r="UK28" s="27">
        <v>6.0852380952380998E-2</v>
      </c>
      <c r="UL28" s="27">
        <v>7.4880952380952395E-2</v>
      </c>
      <c r="UM28" s="27">
        <v>6.6914285714285704E-2</v>
      </c>
      <c r="UN28" s="27">
        <v>9.2421428571428599E-2</v>
      </c>
      <c r="UO28" s="27">
        <v>0.74867355263333302</v>
      </c>
      <c r="UP28" s="27">
        <v>0.787417975488095</v>
      </c>
      <c r="UQ28" s="27">
        <v>0.488266444728571</v>
      </c>
      <c r="UR28" s="27">
        <v>0.55799978700238095</v>
      </c>
      <c r="US28" s="27">
        <v>0.41139098572857102</v>
      </c>
      <c r="UT28" s="27">
        <v>0.77308564561190496</v>
      </c>
      <c r="UU28" s="27">
        <v>0.69952780301666695</v>
      </c>
      <c r="UV28" s="27">
        <v>6.2340762730952397E-2</v>
      </c>
      <c r="UW28" s="27">
        <v>6.0589985230738099</v>
      </c>
      <c r="UX28" s="27">
        <v>0.52386825990476205</v>
      </c>
      <c r="UY28" s="27">
        <v>0.54995559145714301</v>
      </c>
      <c r="UZ28" s="27">
        <v>0.66240001016666705</v>
      </c>
      <c r="VA28" s="27">
        <v>0.68091555399523795</v>
      </c>
      <c r="VB28" s="27">
        <f t="shared" si="98"/>
        <v>1.922296395193589</v>
      </c>
      <c r="VC28" s="27">
        <f t="shared" si="99"/>
        <v>1.3938344376559657</v>
      </c>
      <c r="VD28" s="27">
        <v>122.63595238095201</v>
      </c>
      <c r="VE28" s="27">
        <v>35.83</v>
      </c>
      <c r="VF28" s="27">
        <v>30.4888095238095</v>
      </c>
      <c r="VG28" s="27">
        <v>30.488571428571401</v>
      </c>
      <c r="VH28" s="27">
        <v>161.108380952381</v>
      </c>
      <c r="VI28" s="27">
        <v>-2.3129761904761899</v>
      </c>
      <c r="VJ28" s="27">
        <v>-1.53330952380952</v>
      </c>
      <c r="VK28" s="27">
        <v>140.435714285714</v>
      </c>
      <c r="VL28" s="27">
        <v>190</v>
      </c>
      <c r="VM28" s="30">
        <f t="shared" si="100"/>
        <v>67.364047619047994</v>
      </c>
      <c r="VN28" s="30">
        <f t="shared" si="101"/>
        <v>49.564285714286001</v>
      </c>
      <c r="VO28" s="27">
        <v>0.61728863636363696</v>
      </c>
      <c r="VP28" s="27">
        <v>0.25876363636363597</v>
      </c>
      <c r="VQ28" s="27">
        <v>5.2638636363636401E-2</v>
      </c>
      <c r="VR28" s="27">
        <v>7.3434090909090893E-2</v>
      </c>
      <c r="VS28" s="27">
        <v>7.8688636363636405E-2</v>
      </c>
      <c r="VT28" s="27">
        <v>9.8234090909090896E-2</v>
      </c>
      <c r="VU28" s="27">
        <v>0.78666540163409104</v>
      </c>
      <c r="VV28" s="27">
        <v>0.839187554797727</v>
      </c>
      <c r="VW28" s="27">
        <v>0.55452273982045497</v>
      </c>
      <c r="VX28" s="27">
        <v>0.65355387982954505</v>
      </c>
      <c r="VY28" s="27">
        <v>0.41185850141590902</v>
      </c>
      <c r="VZ28" s="27">
        <v>0.77087601574090903</v>
      </c>
      <c r="WA28" s="27">
        <v>0.72221854095909099</v>
      </c>
      <c r="WB28" s="27">
        <v>-2.96088466659091E-2</v>
      </c>
      <c r="WC28" s="27">
        <v>7.4167310721727304</v>
      </c>
      <c r="WD28" s="27">
        <v>0.49201183668863602</v>
      </c>
      <c r="WE28" s="27">
        <v>0.52360922580681801</v>
      </c>
      <c r="WF28" s="27">
        <v>0.63986838607727303</v>
      </c>
      <c r="WG28" s="27">
        <v>0.66231742889090905</v>
      </c>
      <c r="WH28" s="27">
        <f t="shared" si="102"/>
        <v>1.7393571861734469</v>
      </c>
      <c r="WI28" s="27">
        <f t="shared" si="103"/>
        <v>1.3855308459808939</v>
      </c>
      <c r="WJ28" s="27">
        <v>114.64159090909099</v>
      </c>
      <c r="WK28" s="27">
        <v>36.189090909090901</v>
      </c>
      <c r="WL28" s="27">
        <v>30.906136363636399</v>
      </c>
      <c r="WM28" s="27">
        <v>30.9636363636364</v>
      </c>
      <c r="WN28" s="27">
        <v>-118.06775</v>
      </c>
      <c r="WO28" s="27">
        <v>-2.3400227272727299</v>
      </c>
      <c r="WP28" s="27">
        <v>-1.5383409090909099</v>
      </c>
      <c r="WQ28" s="27">
        <v>148.25465116279099</v>
      </c>
      <c r="WR28" s="27">
        <v>196.5</v>
      </c>
      <c r="WS28" s="30">
        <f t="shared" si="104"/>
        <v>81.858409090909007</v>
      </c>
      <c r="WT28" s="30">
        <f t="shared" si="105"/>
        <v>48.245348837209008</v>
      </c>
      <c r="WU28" s="28">
        <v>4.99</v>
      </c>
      <c r="WV28" s="24">
        <v>1.0900000000000001</v>
      </c>
      <c r="WW28" s="28">
        <v>80.599999999999994</v>
      </c>
      <c r="WX28" s="28">
        <v>27.9</v>
      </c>
      <c r="WY28" s="28">
        <v>6.5</v>
      </c>
      <c r="WZ28" s="28">
        <v>9.4</v>
      </c>
    </row>
    <row r="29" spans="1:624" x14ac:dyDescent="0.25">
      <c r="A29" s="27">
        <v>44</v>
      </c>
      <c r="B29" s="27">
        <v>6</v>
      </c>
      <c r="C29" s="27">
        <v>306</v>
      </c>
      <c r="D29" s="27">
        <v>3</v>
      </c>
      <c r="E29" s="27" t="s">
        <v>47</v>
      </c>
      <c r="F29" s="27">
        <v>2</v>
      </c>
      <c r="G29" s="27">
        <f t="shared" si="0"/>
        <v>131.04000000000002</v>
      </c>
      <c r="H29" s="28">
        <f t="shared" si="1"/>
        <v>43.680000000000007</v>
      </c>
      <c r="I29" s="29">
        <v>117</v>
      </c>
      <c r="J29" s="27">
        <f t="shared" si="2"/>
        <v>43.680000000000007</v>
      </c>
      <c r="K29" s="27">
        <f t="shared" si="3"/>
        <v>43.680000000000007</v>
      </c>
      <c r="L29" s="27">
        <f t="shared" si="4"/>
        <v>43.680000000000007</v>
      </c>
      <c r="M29" s="30">
        <v>408713.138806</v>
      </c>
      <c r="N29" s="30">
        <v>3660474.9583800002</v>
      </c>
      <c r="O29" s="31">
        <v>33.079042999999999</v>
      </c>
      <c r="P29" s="31">
        <v>-111.97806300000001</v>
      </c>
      <c r="Q29" s="27">
        <v>46.4</v>
      </c>
      <c r="R29" s="27">
        <v>27.439999999999998</v>
      </c>
      <c r="S29" s="27">
        <v>26.160000000000004</v>
      </c>
      <c r="T29" s="27">
        <v>52.400000000000006</v>
      </c>
      <c r="U29" s="27">
        <v>23.439999999999998</v>
      </c>
      <c r="V29" s="27">
        <v>24.160000000000004</v>
      </c>
      <c r="W29" s="27">
        <v>49.533333333333303</v>
      </c>
      <c r="X29" s="27">
        <f t="shared" si="5"/>
        <v>-49.533333333333303</v>
      </c>
      <c r="Y29" s="28">
        <v>57.1</v>
      </c>
      <c r="Z29" s="28">
        <v>37.700000000000003</v>
      </c>
      <c r="AA29" s="28">
        <v>4.2</v>
      </c>
      <c r="AB29" s="27">
        <v>8.4</v>
      </c>
      <c r="AC29" s="27">
        <v>7.2</v>
      </c>
      <c r="AD29" s="27">
        <v>0.68</v>
      </c>
      <c r="AE29" s="27" t="s">
        <v>98</v>
      </c>
      <c r="AF29" s="27">
        <v>2</v>
      </c>
      <c r="AG29" s="27">
        <v>1.1000000000000001</v>
      </c>
      <c r="AH29" s="27">
        <v>0.2</v>
      </c>
      <c r="AI29" s="27">
        <v>0</v>
      </c>
      <c r="AJ29" s="27">
        <v>283</v>
      </c>
      <c r="AK29" s="27">
        <v>34</v>
      </c>
      <c r="AL29" s="27">
        <v>1.07</v>
      </c>
      <c r="AM29" s="27">
        <v>6.1</v>
      </c>
      <c r="AN29" s="27">
        <v>15.5</v>
      </c>
      <c r="AO29" s="27">
        <v>3.75</v>
      </c>
      <c r="AP29" s="27">
        <v>3162</v>
      </c>
      <c r="AQ29" s="27">
        <v>288</v>
      </c>
      <c r="AR29" s="27">
        <v>220</v>
      </c>
      <c r="AS29" s="27">
        <v>19.899999999999999</v>
      </c>
      <c r="AT29" s="27">
        <v>0</v>
      </c>
      <c r="AU29" s="27">
        <v>4</v>
      </c>
      <c r="AV29" s="27">
        <v>79</v>
      </c>
      <c r="AW29" s="27">
        <v>12</v>
      </c>
      <c r="AX29" s="27">
        <v>5</v>
      </c>
      <c r="AY29" s="27">
        <v>1.1000000000000001</v>
      </c>
      <c r="AZ29" s="27">
        <v>40</v>
      </c>
      <c r="BA29" s="27">
        <v>77.657807308970106</v>
      </c>
      <c r="BB29" s="27">
        <v>50</v>
      </c>
      <c r="BC29" s="27">
        <v>5.1949999999999994</v>
      </c>
      <c r="BD29" s="27">
        <v>1.1850000000000001</v>
      </c>
      <c r="BE29" s="27">
        <v>0.94500000000000006</v>
      </c>
      <c r="BF29" s="32">
        <v>7.9732408325074333</v>
      </c>
      <c r="BG29" s="32">
        <v>7.1656209540882392</v>
      </c>
      <c r="BH29" s="32">
        <v>3.8854496955055615</v>
      </c>
      <c r="BI29" s="32">
        <v>4.4378552013837416</v>
      </c>
      <c r="BJ29" s="32">
        <v>3.3646166134185305</v>
      </c>
      <c r="BK29" s="32">
        <v>1.2475049900199602</v>
      </c>
      <c r="BL29" s="24">
        <f t="shared" si="6"/>
        <v>60.55544714638269</v>
      </c>
      <c r="BM29" s="24">
        <f t="shared" si="7"/>
        <v>76.097245928404931</v>
      </c>
      <c r="BN29" s="24">
        <f t="shared" si="8"/>
        <v>93.848666733939893</v>
      </c>
      <c r="BO29" s="28">
        <f t="shared" si="9"/>
        <v>112.29715314769386</v>
      </c>
      <c r="BP29" s="24">
        <f t="shared" si="10"/>
        <v>17.751420805534966</v>
      </c>
      <c r="BQ29" s="24">
        <f t="shared" si="11"/>
        <v>13.458466453674122</v>
      </c>
      <c r="BR29" s="24">
        <f t="shared" si="12"/>
        <v>4.9900199600798407</v>
      </c>
      <c r="BS29" s="24">
        <f t="shared" si="13"/>
        <v>36.199907219288932</v>
      </c>
      <c r="BT29" s="32">
        <v>2.6324991258304613</v>
      </c>
      <c r="BU29" s="32">
        <v>2.2672792648821414</v>
      </c>
      <c r="BV29" s="32">
        <v>2.1026870442513235</v>
      </c>
      <c r="BW29" s="32">
        <v>1.956966701612501</v>
      </c>
      <c r="BX29" s="32">
        <v>2.1660470879801732</v>
      </c>
      <c r="BY29" s="32">
        <v>1.5617203871869076</v>
      </c>
      <c r="BZ29" s="24">
        <f t="shared" si="14"/>
        <v>19.599113562850413</v>
      </c>
      <c r="CA29" s="24">
        <f t="shared" si="15"/>
        <v>28.009861739855708</v>
      </c>
      <c r="CB29" s="24">
        <f t="shared" si="16"/>
        <v>35.837728546305712</v>
      </c>
      <c r="CC29" s="24">
        <f t="shared" si="17"/>
        <v>7.8278668064500039</v>
      </c>
      <c r="CD29" s="24">
        <f t="shared" si="18"/>
        <v>8.6641883519206928</v>
      </c>
      <c r="CE29" s="24">
        <f t="shared" si="19"/>
        <v>6.2468815487476306</v>
      </c>
      <c r="CF29" s="24">
        <f t="shared" si="20"/>
        <v>22.738936707118327</v>
      </c>
      <c r="CG29" s="27">
        <v>4.3282461846384788</v>
      </c>
      <c r="CH29" s="27">
        <v>0.30455839033401566</v>
      </c>
      <c r="CI29" s="27">
        <v>0.16448188207147488</v>
      </c>
      <c r="CJ29" s="27">
        <v>9.8092914405218341</v>
      </c>
      <c r="CK29" s="27">
        <v>8.4</v>
      </c>
      <c r="CL29" s="27">
        <f t="shared" si="21"/>
        <v>1.4013273486459763</v>
      </c>
      <c r="CM29" s="27">
        <v>8.0945523166310771</v>
      </c>
      <c r="CN29" s="27">
        <f t="shared" si="22"/>
        <v>2.0236380791577693</v>
      </c>
      <c r="CO29" s="27">
        <v>8.8641558183444307</v>
      </c>
      <c r="CP29" s="27">
        <v>4.2836483319204106</v>
      </c>
      <c r="CQ29" s="28">
        <f t="shared" si="122"/>
        <v>18.531218299889979</v>
      </c>
      <c r="CR29" s="28">
        <f t="shared" si="123"/>
        <v>19.189145828175878</v>
      </c>
      <c r="CS29" s="28">
        <f t="shared" si="25"/>
        <v>24.794455222759783</v>
      </c>
      <c r="CT29" s="28">
        <f t="shared" si="26"/>
        <v>68.345630812768576</v>
      </c>
      <c r="CU29" s="27">
        <f t="shared" si="27"/>
        <v>5.6053093945839052</v>
      </c>
      <c r="CV29" s="27">
        <f t="shared" si="28"/>
        <v>8.0945523166310771</v>
      </c>
      <c r="CW29" s="27">
        <f t="shared" si="124"/>
        <v>35.456623273377723</v>
      </c>
      <c r="CX29" s="27">
        <f t="shared" si="125"/>
        <v>49.156484984592709</v>
      </c>
      <c r="CY29" s="29">
        <v>-9999</v>
      </c>
      <c r="CZ29" s="29">
        <v>-9999</v>
      </c>
      <c r="DA29" s="29">
        <v>-9999</v>
      </c>
      <c r="DB29" s="29">
        <v>-9999</v>
      </c>
      <c r="DC29" s="29">
        <v>-9999</v>
      </c>
      <c r="DD29" s="29">
        <v>-9999</v>
      </c>
      <c r="DE29" s="24">
        <v>15.2</v>
      </c>
      <c r="DF29" s="24">
        <v>15.2</v>
      </c>
      <c r="DG29" s="24">
        <v>15.2</v>
      </c>
      <c r="DH29" s="24">
        <v>14.666666666666666</v>
      </c>
      <c r="DI29" s="24">
        <v>25</v>
      </c>
      <c r="DJ29" s="24">
        <v>20</v>
      </c>
      <c r="DK29" s="24">
        <v>36.666666666666664</v>
      </c>
      <c r="DL29" s="24">
        <v>37.333333333333336</v>
      </c>
      <c r="DM29" s="24">
        <v>51</v>
      </c>
      <c r="DN29" s="24">
        <v>46.333333333333336</v>
      </c>
      <c r="DO29" s="24">
        <v>59.666666666666664</v>
      </c>
      <c r="DP29" s="24">
        <v>55.666666666666664</v>
      </c>
      <c r="DQ29" s="24">
        <v>65.666666666666671</v>
      </c>
      <c r="DR29" s="28">
        <f>AVERAGE(DK29,DO29)</f>
        <v>48.166666666666664</v>
      </c>
      <c r="DS29" s="28">
        <f t="shared" si="31"/>
        <v>46.44444444444445</v>
      </c>
      <c r="DT29" s="24">
        <v>76</v>
      </c>
      <c r="DU29" s="24">
        <v>80</v>
      </c>
      <c r="DV29" s="24">
        <v>80</v>
      </c>
      <c r="DW29" s="24">
        <v>91</v>
      </c>
      <c r="DX29" s="24">
        <v>74.666666666666671</v>
      </c>
      <c r="DY29" s="24">
        <v>85</v>
      </c>
      <c r="DZ29" s="28">
        <v>77.666666666666671</v>
      </c>
      <c r="EA29" s="28">
        <v>79</v>
      </c>
      <c r="EB29" s="24">
        <v>178</v>
      </c>
      <c r="EC29" s="24">
        <v>189</v>
      </c>
      <c r="ED29" s="24">
        <v>199</v>
      </c>
      <c r="EE29" s="24">
        <v>199</v>
      </c>
      <c r="EF29" s="24">
        <v>201</v>
      </c>
      <c r="EG29" s="24">
        <v>203</v>
      </c>
      <c r="EH29" s="33">
        <v>-9999</v>
      </c>
      <c r="EI29" s="33">
        <v>-9999</v>
      </c>
      <c r="EJ29" s="33">
        <v>-9999</v>
      </c>
      <c r="EK29" s="33">
        <v>-9999</v>
      </c>
      <c r="EL29" s="33">
        <v>-9999</v>
      </c>
      <c r="EM29" s="33">
        <v>-9999</v>
      </c>
      <c r="EN29" s="33">
        <v>-9999</v>
      </c>
      <c r="EO29" s="33">
        <v>-9999</v>
      </c>
      <c r="EP29" s="33">
        <v>-9999</v>
      </c>
      <c r="EQ29" s="29">
        <v>-9999</v>
      </c>
      <c r="ER29" s="29">
        <v>-9999</v>
      </c>
      <c r="ES29" s="29">
        <v>-9999</v>
      </c>
      <c r="ET29" s="29">
        <v>-9999</v>
      </c>
      <c r="EU29" s="29">
        <v>-9999</v>
      </c>
      <c r="EV29" s="29">
        <v>-9999</v>
      </c>
      <c r="EW29" s="33">
        <v>-9999</v>
      </c>
      <c r="EX29" s="33">
        <v>-9999</v>
      </c>
      <c r="EY29" s="29">
        <v>-9999</v>
      </c>
      <c r="EZ29" s="29">
        <v>-9999</v>
      </c>
      <c r="FA29" s="29">
        <v>-9999</v>
      </c>
      <c r="FB29" s="29">
        <v>-9999</v>
      </c>
      <c r="FC29" s="29">
        <v>-9999</v>
      </c>
      <c r="FD29" s="29">
        <v>-9999</v>
      </c>
      <c r="FE29" s="29">
        <v>-9999</v>
      </c>
      <c r="FF29" s="29">
        <v>-9999</v>
      </c>
      <c r="FG29" s="29">
        <v>-9999</v>
      </c>
      <c r="FH29" s="29">
        <v>-9999</v>
      </c>
      <c r="FI29" s="27">
        <v>272.67</v>
      </c>
      <c r="FJ29" s="27">
        <v>11</v>
      </c>
      <c r="FK29" s="27">
        <v>252.95</v>
      </c>
      <c r="FL29" s="27">
        <v>339.07</v>
      </c>
      <c r="FM29" s="27">
        <v>222</v>
      </c>
      <c r="FN29" s="27">
        <v>127.36999999999999</v>
      </c>
      <c r="FO29" s="27">
        <v>336.51</v>
      </c>
      <c r="FP29" s="24">
        <v>188.46</v>
      </c>
      <c r="FQ29" s="27">
        <v>141.67999999999998</v>
      </c>
      <c r="FR29" s="24">
        <v>197.20000000000002</v>
      </c>
      <c r="FS29" s="27">
        <v>147.79</v>
      </c>
      <c r="FT29" s="24">
        <f t="shared" si="32"/>
        <v>1389.019607843137</v>
      </c>
      <c r="FU29" s="24">
        <f t="shared" si="33"/>
        <v>1240.1960784313721</v>
      </c>
      <c r="FV29" s="24">
        <f t="shared" si="34"/>
        <v>2673.2352941176468</v>
      </c>
      <c r="FW29" s="24">
        <f t="shared" si="114"/>
        <v>3324.2156862745096</v>
      </c>
      <c r="FX29" s="24">
        <f t="shared" si="36"/>
        <v>1248.7254901960785</v>
      </c>
      <c r="FY29" s="24">
        <f t="shared" si="37"/>
        <v>3299.1176470588234</v>
      </c>
      <c r="FZ29" s="24">
        <f t="shared" si="38"/>
        <v>10545.294117647059</v>
      </c>
      <c r="GA29" s="24">
        <f t="shared" si="39"/>
        <v>1847.6470588235295</v>
      </c>
      <c r="GB29" s="24">
        <v>65.06</v>
      </c>
      <c r="GC29" s="24">
        <v>120.47</v>
      </c>
      <c r="GD29" s="24">
        <f t="shared" si="115"/>
        <v>2.9300000000000068</v>
      </c>
      <c r="GE29" s="27">
        <v>3.27</v>
      </c>
      <c r="GF29" s="27">
        <f t="shared" si="116"/>
        <v>87.414794117647048</v>
      </c>
      <c r="GG29" s="27">
        <v>1.03</v>
      </c>
      <c r="GH29" s="27">
        <f t="shared" si="117"/>
        <v>34.239421568627449</v>
      </c>
      <c r="GI29" s="27">
        <v>1.87</v>
      </c>
      <c r="GJ29" s="27">
        <f t="shared" si="118"/>
        <v>23.351166666666668</v>
      </c>
      <c r="GK29" s="27">
        <v>4.08</v>
      </c>
      <c r="GL29" s="27">
        <v>3.7589999999999999</v>
      </c>
      <c r="GM29" s="27">
        <f t="shared" si="44"/>
        <v>1.0853950518754989</v>
      </c>
      <c r="GN29" s="27">
        <v>3.7</v>
      </c>
      <c r="GO29" s="27">
        <f t="shared" si="45"/>
        <v>75.384000000000015</v>
      </c>
      <c r="GP29" s="24">
        <f t="shared" si="46"/>
        <v>220.38938235294117</v>
      </c>
      <c r="GQ29" s="24">
        <f t="shared" si="47"/>
        <v>196.77623424369744</v>
      </c>
      <c r="GR29" s="24">
        <f t="shared" si="126"/>
        <v>69.054778962867175</v>
      </c>
      <c r="GS29" s="27">
        <v>18.600000000000001</v>
      </c>
      <c r="GT29" s="24">
        <v>7.9</v>
      </c>
      <c r="GU29" s="24">
        <f t="shared" si="48"/>
        <v>7.3900000000000006</v>
      </c>
      <c r="GV29" s="27">
        <f t="shared" si="49"/>
        <v>5717.8539396179258</v>
      </c>
      <c r="GW29" s="27">
        <v>2.5999999999999996</v>
      </c>
      <c r="GX29" s="27">
        <f t="shared" si="50"/>
        <v>0.35182679296346409</v>
      </c>
      <c r="GY29" s="27">
        <f t="shared" si="51"/>
        <v>2011.6942142092835</v>
      </c>
      <c r="GZ29" s="29">
        <v>-9999</v>
      </c>
      <c r="HA29" s="29">
        <v>-9999</v>
      </c>
      <c r="HB29" s="27">
        <v>5297.3</v>
      </c>
      <c r="HC29" s="27">
        <f t="shared" si="52"/>
        <v>1863.7320703653584</v>
      </c>
      <c r="HD29" s="27">
        <f t="shared" si="53"/>
        <v>1928.9626928281457</v>
      </c>
      <c r="HE29" s="29">
        <v>-9999</v>
      </c>
      <c r="HF29" s="30">
        <v>3.91</v>
      </c>
      <c r="HG29" s="30">
        <f t="shared" si="55"/>
        <v>3.85</v>
      </c>
      <c r="HH29" s="30">
        <v>2252</v>
      </c>
      <c r="HI29" s="30">
        <f t="shared" si="56"/>
        <v>0.48734177215189872</v>
      </c>
      <c r="HJ29" s="27">
        <f t="shared" si="57"/>
        <v>3025.2786067531924</v>
      </c>
      <c r="HK29" s="27">
        <f t="shared" si="58"/>
        <v>1742.4366809228104</v>
      </c>
      <c r="HL29" s="27">
        <v>3.92</v>
      </c>
      <c r="HM29" s="30">
        <f t="shared" si="119"/>
        <v>118.59092138472514</v>
      </c>
      <c r="HN29" s="30">
        <f t="shared" si="60"/>
        <v>132.82183195089218</v>
      </c>
      <c r="HO29" s="30">
        <f t="shared" si="61"/>
        <v>0.60266892412351103</v>
      </c>
      <c r="HP29" s="27">
        <v>3.28</v>
      </c>
      <c r="HQ29" s="27">
        <v>0.54874285714285698</v>
      </c>
      <c r="HR29" s="27">
        <v>0.47234285714285701</v>
      </c>
      <c r="HS29" s="27">
        <v>0.44375357142857103</v>
      </c>
      <c r="HT29" s="27">
        <v>0.371214285714286</v>
      </c>
      <c r="HU29" s="27">
        <v>0.257453571428571</v>
      </c>
      <c r="HV29" s="27">
        <v>0.28815000000000002</v>
      </c>
      <c r="HW29" s="27">
        <v>0.19287002875000001</v>
      </c>
      <c r="HX29" s="27">
        <v>0.10563719971428601</v>
      </c>
      <c r="HY29" s="27">
        <v>0.119853130535714</v>
      </c>
      <c r="HZ29" s="27">
        <v>3.11348332857143E-2</v>
      </c>
      <c r="IA29" s="27">
        <v>7.4749574571428501E-2</v>
      </c>
      <c r="IB29" s="27">
        <v>0.361252375035714</v>
      </c>
      <c r="IC29" s="27">
        <v>0.31132875321428599</v>
      </c>
      <c r="ID29" s="27">
        <v>0.18102081964285699</v>
      </c>
      <c r="IE29" s="27">
        <v>0.47828776557142899</v>
      </c>
      <c r="IF29" s="27">
        <v>0.70793392249999998</v>
      </c>
      <c r="IG29" s="27">
        <v>0.38635117517857098</v>
      </c>
      <c r="IH29" s="27">
        <v>0.72769439746428599</v>
      </c>
      <c r="II29" s="27">
        <v>0.428572068857143</v>
      </c>
      <c r="IJ29" s="27">
        <f t="shared" si="120"/>
        <v>2.6723297938787995</v>
      </c>
      <c r="IK29" s="27">
        <f t="shared" si="63"/>
        <v>0.16174691507379624</v>
      </c>
      <c r="IL29" s="27">
        <v>108.485714285714</v>
      </c>
      <c r="IM29" s="27">
        <v>28.047857142857101</v>
      </c>
      <c r="IN29" s="27">
        <v>33.200000000000003</v>
      </c>
      <c r="IO29" s="27">
        <v>33.077857142857098</v>
      </c>
      <c r="IP29" s="27">
        <v>118.235714285714</v>
      </c>
      <c r="IQ29" s="27">
        <v>-0.98714285714285699</v>
      </c>
      <c r="IR29" s="27">
        <v>-1.4680357142857099</v>
      </c>
      <c r="IS29" s="30">
        <v>104</v>
      </c>
      <c r="IT29" s="30">
        <v>118.5</v>
      </c>
      <c r="IU29" s="30">
        <f t="shared" si="64"/>
        <v>-4.4857142857139962</v>
      </c>
      <c r="IV29" s="27">
        <v>0.58025714285714303</v>
      </c>
      <c r="IW29" s="27">
        <v>0.47556857142857101</v>
      </c>
      <c r="IX29" s="27">
        <v>0.448231428571428</v>
      </c>
      <c r="IY29" s="27">
        <v>0.37936571428571397</v>
      </c>
      <c r="IZ29" s="27">
        <v>0.262534285714286</v>
      </c>
      <c r="JA29" s="27">
        <v>0.294811428571429</v>
      </c>
      <c r="JB29" s="27">
        <v>0.209439224351429</v>
      </c>
      <c r="JC29" s="27">
        <v>0.128272541842857</v>
      </c>
      <c r="JD29" s="27">
        <v>0.112459092242857</v>
      </c>
      <c r="JE29" s="27">
        <v>2.9406909805714299E-2</v>
      </c>
      <c r="JF29" s="27">
        <v>9.9332139688571394E-2</v>
      </c>
      <c r="JG29" s="27">
        <v>0.37686539630571397</v>
      </c>
      <c r="JH29" s="27">
        <v>0.326216105794286</v>
      </c>
      <c r="JI29" s="27">
        <v>0.18199841106857101</v>
      </c>
      <c r="JJ29" s="27">
        <v>0.53056583081142905</v>
      </c>
      <c r="JK29" s="27">
        <v>0.83384055745142904</v>
      </c>
      <c r="JL29" s="27">
        <v>0.47271060939714299</v>
      </c>
      <c r="JM29" s="27">
        <v>0.84763440678857105</v>
      </c>
      <c r="JN29" s="27">
        <v>0.51979521598285705</v>
      </c>
      <c r="JO29" s="27">
        <f t="shared" si="65"/>
        <v>3.8295359531772584</v>
      </c>
      <c r="JP29" s="27">
        <f t="shared" si="66"/>
        <v>0.22013349434361418</v>
      </c>
      <c r="JQ29" s="27">
        <v>32.7470588235294</v>
      </c>
      <c r="JR29" s="27">
        <v>42.684117647058798</v>
      </c>
      <c r="JS29" s="27">
        <v>43.442941176470597</v>
      </c>
      <c r="JT29" s="27">
        <v>-171.59100000000001</v>
      </c>
      <c r="JU29" s="27">
        <v>-1.2634705882352899</v>
      </c>
      <c r="JV29" s="27">
        <v>-2.86111764705882</v>
      </c>
      <c r="JW29" s="30">
        <v>105.5</v>
      </c>
      <c r="JX29" s="30">
        <v>119</v>
      </c>
      <c r="JY29" s="27">
        <v>0.47313125</v>
      </c>
      <c r="JZ29" s="27">
        <v>0.400725</v>
      </c>
      <c r="KA29" s="27">
        <v>0.34831875000000001</v>
      </c>
      <c r="KB29" s="27">
        <v>0.28517500000000001</v>
      </c>
      <c r="KC29" s="27">
        <v>0.21026249999999999</v>
      </c>
      <c r="KD29" s="27">
        <v>0.22032499999999999</v>
      </c>
      <c r="KE29" s="27">
        <v>0.24767822766875</v>
      </c>
      <c r="KF29" s="27">
        <v>0.15175875084375001</v>
      </c>
      <c r="KG29" s="27">
        <v>0.168512946425</v>
      </c>
      <c r="KH29" s="27">
        <v>7.0014290031249996E-2</v>
      </c>
      <c r="KI29" s="27">
        <v>8.2670921487499993E-2</v>
      </c>
      <c r="KJ29" s="27">
        <v>0.38437751553124999</v>
      </c>
      <c r="KK29" s="27">
        <v>0.36424659183750002</v>
      </c>
      <c r="KL29" s="27">
        <v>0.15112780210000001</v>
      </c>
      <c r="KM29" s="27">
        <v>0.65991319331249998</v>
      </c>
      <c r="KN29" s="27">
        <v>0.54784456621249999</v>
      </c>
      <c r="KO29" s="27">
        <v>0.33247132961249998</v>
      </c>
      <c r="KP29" s="27">
        <v>0.58213035136250002</v>
      </c>
      <c r="KQ29" s="27">
        <v>0.38307098359375003</v>
      </c>
      <c r="KR29" s="27">
        <f t="shared" si="67"/>
        <v>1.3816338700059634</v>
      </c>
      <c r="KS29" s="27">
        <f t="shared" si="68"/>
        <v>0.1806881277684198</v>
      </c>
      <c r="KT29" s="27">
        <v>101.7</v>
      </c>
      <c r="KU29" s="27">
        <v>38.174999999999997</v>
      </c>
      <c r="KV29" s="27">
        <v>54.291249999999998</v>
      </c>
      <c r="KW29" s="27">
        <v>56.08</v>
      </c>
      <c r="KX29" s="27">
        <v>103.33374999999999</v>
      </c>
      <c r="KY29" s="27">
        <v>-1.6152500000000001</v>
      </c>
      <c r="KZ29" s="27">
        <v>-2.7306249999999999</v>
      </c>
      <c r="LA29" s="30">
        <v>109.5</v>
      </c>
      <c r="LB29" s="30">
        <v>122</v>
      </c>
      <c r="LC29" s="30">
        <f t="shared" si="108"/>
        <v>7.7999999999999972</v>
      </c>
      <c r="LD29" s="27">
        <v>0.50165277777777795</v>
      </c>
      <c r="LE29" s="27">
        <v>0.31675555555555601</v>
      </c>
      <c r="LF29" s="27">
        <v>0.324261111111111</v>
      </c>
      <c r="LG29" s="27">
        <v>0.25370833333333298</v>
      </c>
      <c r="LH29" s="27">
        <v>0.179772222222222</v>
      </c>
      <c r="LI29" s="27">
        <v>0.21384166666666701</v>
      </c>
      <c r="LJ29" s="27">
        <v>0.32745924964444401</v>
      </c>
      <c r="LK29" s="27">
        <v>0.21429644290555599</v>
      </c>
      <c r="LL29" s="27">
        <v>0.110475066716667</v>
      </c>
      <c r="LM29" s="27">
        <v>-1.1507776738888901E-2</v>
      </c>
      <c r="LN29" s="27">
        <v>0.225396725438889</v>
      </c>
      <c r="LO29" s="27">
        <v>0.47170964406388899</v>
      </c>
      <c r="LP29" s="27">
        <v>0.40154665345000001</v>
      </c>
      <c r="LQ29" s="27">
        <v>0.17052094236666701</v>
      </c>
      <c r="LR29" s="27">
        <v>0.98043445127499995</v>
      </c>
      <c r="LS29" s="27">
        <v>1.06580031069722</v>
      </c>
      <c r="LT29" s="27">
        <v>0.69069593425833398</v>
      </c>
      <c r="LU29" s="27">
        <v>1.054049345875</v>
      </c>
      <c r="LV29" s="27">
        <v>0.74757304284166703</v>
      </c>
      <c r="LW29" s="27">
        <f t="shared" si="70"/>
        <v>-24.634715025908559</v>
      </c>
      <c r="LX29" s="27">
        <f t="shared" si="71"/>
        <v>0.58372211309106037</v>
      </c>
      <c r="LY29" s="27">
        <v>111.187096774194</v>
      </c>
      <c r="LZ29" s="27">
        <v>38.191935483870999</v>
      </c>
      <c r="MA29" s="27">
        <v>47.704838709677396</v>
      </c>
      <c r="MB29" s="27">
        <v>47.836774193548401</v>
      </c>
      <c r="MC29" s="27">
        <v>15.7763548387097</v>
      </c>
      <c r="MD29" s="27">
        <v>-1.6192258064516101</v>
      </c>
      <c r="ME29" s="27">
        <v>-3.08325806451613</v>
      </c>
      <c r="MF29" s="30">
        <v>118.5</v>
      </c>
      <c r="MG29" s="30">
        <v>131</v>
      </c>
      <c r="MH29" s="30">
        <f>MF29-LY29</f>
        <v>7.3129032258059965</v>
      </c>
      <c r="MI29" s="27">
        <v>0.54441578947368396</v>
      </c>
      <c r="MJ29" s="27">
        <v>0.31637894736842098</v>
      </c>
      <c r="MK29" s="27">
        <v>0.22106666666666699</v>
      </c>
      <c r="ML29" s="27">
        <v>0.19165087719298199</v>
      </c>
      <c r="MM29" s="27">
        <v>0.14772631578947401</v>
      </c>
      <c r="MN29" s="27">
        <v>0.17860701754385999</v>
      </c>
      <c r="MO29" s="27">
        <v>0.47708893584210499</v>
      </c>
      <c r="MP29" s="27">
        <v>0.42114004287368401</v>
      </c>
      <c r="MQ29" s="27">
        <v>0.24461362730175401</v>
      </c>
      <c r="MR29" s="27">
        <v>0.17741705496315799</v>
      </c>
      <c r="MS29" s="27">
        <v>0.263958281803509</v>
      </c>
      <c r="MT29" s="27">
        <v>0.57131352732982499</v>
      </c>
      <c r="MU29" s="27">
        <v>0.50378647913859598</v>
      </c>
      <c r="MV29" s="27">
        <v>0.12940208918947399</v>
      </c>
      <c r="MW29" s="27">
        <v>1.8479446528701799</v>
      </c>
      <c r="MX29" s="27">
        <v>0.62975717096140404</v>
      </c>
      <c r="MY29" s="27">
        <v>0.55503216508070197</v>
      </c>
      <c r="MZ29" s="27">
        <v>0.70691801523859699</v>
      </c>
      <c r="NA29" s="27">
        <v>0.64780524217894697</v>
      </c>
      <c r="NB29" s="27">
        <f t="shared" si="73"/>
        <v>2.3925231924606178</v>
      </c>
      <c r="NC29" s="27">
        <f t="shared" si="74"/>
        <v>0.72077122704285301</v>
      </c>
      <c r="ND29" s="27">
        <v>109.02</v>
      </c>
      <c r="NE29" s="27">
        <v>43.28</v>
      </c>
      <c r="NF29" s="27">
        <v>42.573999999999998</v>
      </c>
      <c r="NG29" s="27">
        <v>-73.044600000000003</v>
      </c>
      <c r="NH29" s="27">
        <v>-2.2008000000000001</v>
      </c>
      <c r="NI29" s="27">
        <v>-0.25598245614035098</v>
      </c>
      <c r="NJ29" s="28">
        <v>131</v>
      </c>
      <c r="NK29" s="28">
        <v>148.5</v>
      </c>
      <c r="NL29" s="30">
        <f t="shared" si="75"/>
        <v>21.980000000000004</v>
      </c>
      <c r="NM29" s="27">
        <v>0.59112978723404297</v>
      </c>
      <c r="NN29" s="27">
        <v>0.32470106382978697</v>
      </c>
      <c r="NO29" s="27">
        <v>0.16566595744680901</v>
      </c>
      <c r="NP29" s="27">
        <v>0.14648297872340399</v>
      </c>
      <c r="NQ29" s="27">
        <v>0.12901702127659601</v>
      </c>
      <c r="NR29" s="27">
        <v>0.14979468085106401</v>
      </c>
      <c r="NS29" s="27">
        <v>0.59980128913297903</v>
      </c>
      <c r="NT29" s="27">
        <v>0.55917442215638302</v>
      </c>
      <c r="NU29" s="27">
        <v>0.37663743797234001</v>
      </c>
      <c r="NV29" s="27">
        <v>0.323118360746809</v>
      </c>
      <c r="NW29" s="27">
        <v>0.28963827978297901</v>
      </c>
      <c r="NX29" s="27">
        <v>0.63931601640744695</v>
      </c>
      <c r="NY29" s="27">
        <v>0.59309553515851099</v>
      </c>
      <c r="NZ29" s="27">
        <v>6.3630701598936204E-2</v>
      </c>
      <c r="OA29" s="27">
        <v>3.04881148719149</v>
      </c>
      <c r="OB29" s="27">
        <v>0.52056261005851101</v>
      </c>
      <c r="OC29" s="27">
        <v>0.48337294432234001</v>
      </c>
      <c r="OD29" s="27">
        <v>0.62805096251063797</v>
      </c>
      <c r="OE29" s="27">
        <v>0.59921550353617004</v>
      </c>
      <c r="OF29" s="27">
        <f t="shared" si="76"/>
        <v>1.6752824546968876</v>
      </c>
      <c r="OG29" s="27">
        <f t="shared" si="77"/>
        <v>0.82053541883041636</v>
      </c>
      <c r="OH29" s="27">
        <v>108.014893617021</v>
      </c>
      <c r="OI29" s="27">
        <v>36.745957446808497</v>
      </c>
      <c r="OJ29" s="27">
        <v>33.350106382978701</v>
      </c>
      <c r="OK29" s="27">
        <v>38.122105263157898</v>
      </c>
      <c r="OL29" s="28">
        <v>147</v>
      </c>
      <c r="OM29" s="28">
        <v>162</v>
      </c>
      <c r="ON29" s="30">
        <f t="shared" si="127"/>
        <v>38.985106382978998</v>
      </c>
      <c r="OO29" s="27">
        <v>0.59147727272727302</v>
      </c>
      <c r="OP29" s="27">
        <v>0.29847499999999999</v>
      </c>
      <c r="OQ29" s="27">
        <v>0.12314772727272701</v>
      </c>
      <c r="OR29" s="27">
        <v>0.122313636363636</v>
      </c>
      <c r="OS29" s="27">
        <v>0.112736363636364</v>
      </c>
      <c r="OT29" s="27">
        <v>0.13421136363636399</v>
      </c>
      <c r="OU29" s="27">
        <v>0.65419721118409102</v>
      </c>
      <c r="OV29" s="27">
        <v>0.65241697303863599</v>
      </c>
      <c r="OW29" s="27">
        <v>0.41662422971818203</v>
      </c>
      <c r="OX29" s="27">
        <v>0.41453194689772699</v>
      </c>
      <c r="OY29" s="27">
        <v>0.327960989529545</v>
      </c>
      <c r="OZ29" s="27">
        <v>0.67702550652272697</v>
      </c>
      <c r="PA29" s="27">
        <v>0.62735666382045396</v>
      </c>
      <c r="PB29" s="27">
        <v>4.1109065700000003E-2</v>
      </c>
      <c r="PC29" s="27">
        <v>3.8483298197636402</v>
      </c>
      <c r="PD29" s="27">
        <v>0.50444198495000003</v>
      </c>
      <c r="PE29" s="27">
        <v>0.50184730049772697</v>
      </c>
      <c r="PF29" s="27">
        <v>0.62666961485681805</v>
      </c>
      <c r="PG29" s="27">
        <v>0.62473657796590898</v>
      </c>
      <c r="PH29" s="27">
        <f t="shared" si="79"/>
        <v>1.6711733900238506</v>
      </c>
      <c r="PI29" s="27">
        <f t="shared" si="80"/>
        <v>0.98166436963656256</v>
      </c>
      <c r="PJ29" s="27">
        <v>109.75</v>
      </c>
      <c r="PK29" s="27">
        <v>39.8157142857143</v>
      </c>
      <c r="PL29" s="27">
        <v>34.700714285714298</v>
      </c>
      <c r="PM29" s="27">
        <v>34.062142857142902</v>
      </c>
      <c r="PN29" s="27">
        <v>-20.993749999999999</v>
      </c>
      <c r="PO29" s="27">
        <v>-0.81081818181818199</v>
      </c>
      <c r="PP29" s="27">
        <v>-0.83240909090909099</v>
      </c>
      <c r="PQ29" s="27">
        <v>107.60769230769201</v>
      </c>
      <c r="PR29" s="30">
        <v>159</v>
      </c>
      <c r="PS29" s="30">
        <v>171</v>
      </c>
      <c r="PT29" s="30">
        <f t="shared" si="81"/>
        <v>49.25</v>
      </c>
      <c r="PU29" s="30">
        <f t="shared" si="82"/>
        <v>51.392307692307995</v>
      </c>
      <c r="PV29" s="27">
        <v>0.659655555555555</v>
      </c>
      <c r="PW29" s="27">
        <v>0.299688888888889</v>
      </c>
      <c r="PX29" s="27">
        <v>8.23888888888889E-2</v>
      </c>
      <c r="PY29" s="27">
        <v>0.100302777777778</v>
      </c>
      <c r="PZ29" s="27">
        <v>9.1472222222222205E-2</v>
      </c>
      <c r="QA29" s="27">
        <v>0.12116666666666701</v>
      </c>
      <c r="QB29" s="27">
        <v>0.73214961513611099</v>
      </c>
      <c r="QC29" s="27">
        <v>0.77307474393888898</v>
      </c>
      <c r="QD29" s="27">
        <v>0.49452052520000001</v>
      </c>
      <c r="QE29" s="27">
        <v>0.56397410004444404</v>
      </c>
      <c r="QF29" s="27">
        <v>0.37420634266666702</v>
      </c>
      <c r="QG29" s="27">
        <v>0.753537174294444</v>
      </c>
      <c r="QH29" s="27">
        <v>0.686623430916667</v>
      </c>
      <c r="QI29" s="27">
        <v>4.7239947594444401E-2</v>
      </c>
      <c r="QJ29" s="27">
        <v>5.58728615578611</v>
      </c>
      <c r="QK29" s="27">
        <v>0.48549646660833301</v>
      </c>
      <c r="QL29" s="27">
        <v>0.51166560126944405</v>
      </c>
      <c r="QM29" s="27">
        <v>0.62553223485277798</v>
      </c>
      <c r="QN29" s="27">
        <v>0.64458653878333305</v>
      </c>
      <c r="QO29" s="27">
        <f t="shared" si="83"/>
        <v>1.6565424144807446</v>
      </c>
      <c r="QP29" s="27">
        <f t="shared" si="84"/>
        <v>1.2011345098620763</v>
      </c>
      <c r="QQ29" s="27">
        <v>107.25714285714299</v>
      </c>
      <c r="QR29" s="27">
        <v>32.89</v>
      </c>
      <c r="QS29" s="27">
        <v>30.7</v>
      </c>
      <c r="QT29" s="27">
        <v>31.117857142857101</v>
      </c>
      <c r="QU29" s="27">
        <f t="shared" si="85"/>
        <v>-1.7721428571428994</v>
      </c>
      <c r="QV29" s="27">
        <v>-30.6151388888889</v>
      </c>
      <c r="QW29" s="27">
        <v>-1.1535555555555601</v>
      </c>
      <c r="QX29" s="27">
        <v>-0.94169444444444395</v>
      </c>
      <c r="QY29" s="27">
        <v>110.778571428571</v>
      </c>
      <c r="QZ29" s="30">
        <v>164.5</v>
      </c>
      <c r="RA29" s="30">
        <v>180</v>
      </c>
      <c r="RB29" s="30">
        <f t="shared" si="121"/>
        <v>57.242857142857005</v>
      </c>
      <c r="RC29" s="30">
        <f t="shared" si="87"/>
        <v>53.721428571429001</v>
      </c>
      <c r="RD29" s="27">
        <v>0.70907714285714296</v>
      </c>
      <c r="RE29" s="27">
        <v>0.32004285714285702</v>
      </c>
      <c r="RF29" s="27">
        <v>9.7525714285714299E-2</v>
      </c>
      <c r="RG29" s="27">
        <v>0.10589999999999999</v>
      </c>
      <c r="RH29" s="27">
        <v>9.8931428571428601E-2</v>
      </c>
      <c r="RI29" s="27">
        <v>0.12612857142857101</v>
      </c>
      <c r="RJ29" s="27">
        <v>0.736132672717143</v>
      </c>
      <c r="RK29" s="27">
        <v>0.75277066412285698</v>
      </c>
      <c r="RL29" s="27">
        <v>0.49828691782000001</v>
      </c>
      <c r="RM29" s="27">
        <v>0.527230054557143</v>
      </c>
      <c r="RN29" s="27">
        <v>0.37726798587999999</v>
      </c>
      <c r="RO29" s="27">
        <v>0.75204459808857105</v>
      </c>
      <c r="RP29" s="27">
        <v>0.69531300646285699</v>
      </c>
      <c r="RQ29" s="27">
        <v>3.5137685722857102E-2</v>
      </c>
      <c r="RR29" s="27">
        <v>5.7108918528685697</v>
      </c>
      <c r="RS29" s="27">
        <v>0.503134200837143</v>
      </c>
      <c r="RT29" s="27">
        <v>0.51331092832571401</v>
      </c>
      <c r="RU29" s="27">
        <v>0.63919266947714304</v>
      </c>
      <c r="RV29" s="27">
        <v>0.64657309537999996</v>
      </c>
      <c r="RW29" s="27">
        <f t="shared" si="88"/>
        <v>1.7483339967386162</v>
      </c>
      <c r="RX29" s="27">
        <f t="shared" si="89"/>
        <v>1.2155693433915111</v>
      </c>
      <c r="RY29" s="27">
        <v>105.179166666667</v>
      </c>
      <c r="RZ29" s="27">
        <v>36.1666666666667</v>
      </c>
      <c r="SA29" s="27">
        <v>34.189166666666701</v>
      </c>
      <c r="SB29" s="27">
        <v>34.02375</v>
      </c>
      <c r="SC29" s="27">
        <v>131.72499999999999</v>
      </c>
      <c r="SD29" s="27">
        <v>168.5</v>
      </c>
      <c r="SE29" s="27">
        <v>183</v>
      </c>
      <c r="SF29" s="30">
        <f t="shared" si="90"/>
        <v>63.320833333332999</v>
      </c>
      <c r="SG29" s="30">
        <f t="shared" si="91"/>
        <v>36.775000000000006</v>
      </c>
      <c r="SH29" s="27">
        <v>0.64507692307692299</v>
      </c>
      <c r="SI29" s="27">
        <v>0.28608717948717999</v>
      </c>
      <c r="SJ29" s="27">
        <v>7.1658974358974406E-2</v>
      </c>
      <c r="SK29" s="27">
        <v>8.9035897435897404E-2</v>
      </c>
      <c r="SL29" s="27">
        <v>8.4125641025641004E-2</v>
      </c>
      <c r="SM29" s="27">
        <v>0.11492051282051299</v>
      </c>
      <c r="SN29" s="27">
        <v>0.75355490621282095</v>
      </c>
      <c r="SO29" s="27">
        <v>0.79472788058974397</v>
      </c>
      <c r="SP29" s="27">
        <v>0.51995629778205099</v>
      </c>
      <c r="SQ29" s="27">
        <v>0.59215819144102599</v>
      </c>
      <c r="SR29" s="27">
        <v>0.38509000062307702</v>
      </c>
      <c r="SS29" s="27">
        <v>0.76754947036666699</v>
      </c>
      <c r="ST29" s="27">
        <v>0.69439516056666695</v>
      </c>
      <c r="SU29" s="27">
        <v>3.1857912035897398E-2</v>
      </c>
      <c r="SV29" s="27">
        <v>6.2219892565102599</v>
      </c>
      <c r="SW29" s="27">
        <v>0.485739836676923</v>
      </c>
      <c r="SX29" s="27">
        <v>0.51155340683846195</v>
      </c>
      <c r="SY29" s="27">
        <v>0.62862385523846098</v>
      </c>
      <c r="SZ29" s="27">
        <v>0.64726057155128203</v>
      </c>
      <c r="TA29" s="27">
        <f t="shared" si="92"/>
        <v>1.6741722171069089</v>
      </c>
      <c r="TB29" s="27">
        <f t="shared" si="93"/>
        <v>1.2548263932457342</v>
      </c>
      <c r="TC29" s="27">
        <v>0.74587804878048802</v>
      </c>
      <c r="TD29" s="27">
        <v>0.31984634146341501</v>
      </c>
      <c r="TE29" s="27">
        <v>7.1809756097561003E-2</v>
      </c>
      <c r="TF29" s="27">
        <v>9.1478048780487806E-2</v>
      </c>
      <c r="TG29" s="27">
        <v>9.0668292682926893E-2</v>
      </c>
      <c r="TH29" s="27">
        <v>0.117726829268293</v>
      </c>
      <c r="TI29" s="27">
        <v>0.77926011175853704</v>
      </c>
      <c r="TJ29" s="27">
        <v>0.82055781585853704</v>
      </c>
      <c r="TK29" s="27">
        <v>0.55065270996341498</v>
      </c>
      <c r="TL29" s="27">
        <v>0.62604927201219496</v>
      </c>
      <c r="TM29" s="27">
        <v>0.40063801374146302</v>
      </c>
      <c r="TN29" s="27">
        <v>0.78178665692682903</v>
      </c>
      <c r="TO29" s="27">
        <v>0.72568878794634095</v>
      </c>
      <c r="TP29" s="27">
        <v>6.5967026756097499E-3</v>
      </c>
      <c r="TQ29" s="27">
        <v>7.1271168657341404</v>
      </c>
      <c r="TR29" s="27">
        <v>0.48905559590243902</v>
      </c>
      <c r="TS29" s="27">
        <v>0.51449345985121897</v>
      </c>
      <c r="TT29" s="27">
        <v>0.63502442718292695</v>
      </c>
      <c r="TU29" s="27">
        <v>0.65320787305609795</v>
      </c>
      <c r="TV29" s="27">
        <f t="shared" si="94"/>
        <v>1.7176164019863287</v>
      </c>
      <c r="TW29" s="27">
        <f t="shared" si="95"/>
        <v>1.3319886835904415</v>
      </c>
      <c r="TX29" s="27">
        <v>114.60487804877999</v>
      </c>
      <c r="TY29" s="27">
        <v>33.5</v>
      </c>
      <c r="TZ29" s="27">
        <v>27.687804878048802</v>
      </c>
      <c r="UA29" s="27">
        <v>26.9424390243902</v>
      </c>
      <c r="UB29" s="27">
        <v>-95.0140975609756</v>
      </c>
      <c r="UC29" s="27">
        <v>-2.9680975609756102</v>
      </c>
      <c r="UD29" s="27">
        <v>-1.95058536585366</v>
      </c>
      <c r="UE29" s="27">
        <v>125.109756097561</v>
      </c>
      <c r="UF29" s="27">
        <v>185</v>
      </c>
      <c r="UG29" s="30">
        <f t="shared" si="96"/>
        <v>70.395121951220005</v>
      </c>
      <c r="UH29" s="30">
        <f t="shared" si="97"/>
        <v>59.890243902438996</v>
      </c>
      <c r="UI29" s="27">
        <v>0.71501250000000005</v>
      </c>
      <c r="UJ29" s="27">
        <v>0.2957475</v>
      </c>
      <c r="UK29" s="27">
        <v>5.23425E-2</v>
      </c>
      <c r="UL29" s="27">
        <v>7.7625E-2</v>
      </c>
      <c r="UM29" s="27">
        <v>7.2677500000000006E-2</v>
      </c>
      <c r="UN29" s="27">
        <v>0.1049225</v>
      </c>
      <c r="UO29" s="27">
        <v>0.80308916273749997</v>
      </c>
      <c r="UP29" s="27">
        <v>0.8618910446775</v>
      </c>
      <c r="UQ29" s="27">
        <v>0.58176037275750003</v>
      </c>
      <c r="UR29" s="27">
        <v>0.69540618230749995</v>
      </c>
      <c r="US29" s="27">
        <v>0.41552364954249998</v>
      </c>
      <c r="UT29" s="27">
        <v>0.81488495937500005</v>
      </c>
      <c r="UU29" s="27">
        <v>0.74328549360749996</v>
      </c>
      <c r="UV29" s="27">
        <v>3.5268496735000002E-2</v>
      </c>
      <c r="UW29" s="27">
        <v>8.2040715854700004</v>
      </c>
      <c r="UX29" s="27">
        <v>0.48233955282500002</v>
      </c>
      <c r="UY29" s="27">
        <v>0.51746173204750001</v>
      </c>
      <c r="UZ29" s="27">
        <v>0.63407088143750001</v>
      </c>
      <c r="VA29" s="27">
        <v>0.65890413148500004</v>
      </c>
      <c r="VB29" s="27">
        <f t="shared" si="98"/>
        <v>1.7224995378073584</v>
      </c>
      <c r="VC29" s="27">
        <f t="shared" si="99"/>
        <v>1.4176451195699036</v>
      </c>
      <c r="VD29" s="27">
        <v>111.71250000000001</v>
      </c>
      <c r="VE29" s="27">
        <v>35.674750000000003</v>
      </c>
      <c r="VF29" s="27">
        <v>28.780750000000001</v>
      </c>
      <c r="VG29" s="27">
        <v>28.899750000000001</v>
      </c>
      <c r="VH29" s="27">
        <v>160.24090000000001</v>
      </c>
      <c r="VI29" s="27">
        <v>-2.7677</v>
      </c>
      <c r="VJ29" s="27">
        <v>-1.587175</v>
      </c>
      <c r="VK29" s="27">
        <v>120.25749999999999</v>
      </c>
      <c r="VL29" s="27">
        <v>190</v>
      </c>
      <c r="VM29" s="30">
        <f t="shared" si="100"/>
        <v>78.287499999999994</v>
      </c>
      <c r="VN29" s="30">
        <f t="shared" si="101"/>
        <v>69.742500000000007</v>
      </c>
      <c r="VO29" s="27">
        <v>0.73395365853658501</v>
      </c>
      <c r="VP29" s="27">
        <v>0.30850975609756098</v>
      </c>
      <c r="VQ29" s="27">
        <v>5.4678048780487799E-2</v>
      </c>
      <c r="VR29" s="27">
        <v>8.2887804878048796E-2</v>
      </c>
      <c r="VS29" s="27">
        <v>8.6024390243902404E-2</v>
      </c>
      <c r="VT29" s="27">
        <v>0.10749268292682899</v>
      </c>
      <c r="VU29" s="27">
        <v>0.79685076427317103</v>
      </c>
      <c r="VV29" s="27">
        <v>0.86039455805609799</v>
      </c>
      <c r="VW29" s="27">
        <v>0.57578602124878098</v>
      </c>
      <c r="VX29" s="27">
        <v>0.69785690318292704</v>
      </c>
      <c r="VY29" s="27">
        <v>0.40876944252439001</v>
      </c>
      <c r="VZ29" s="27">
        <v>0.79045917542195099</v>
      </c>
      <c r="WA29" s="27">
        <v>0.74478644707561004</v>
      </c>
      <c r="WB29" s="27">
        <v>-1.5702007680487799E-2</v>
      </c>
      <c r="WC29" s="27">
        <v>7.8801138261634103</v>
      </c>
      <c r="WD29" s="27">
        <v>0.47598353472195098</v>
      </c>
      <c r="WE29" s="27">
        <v>0.512916527270732</v>
      </c>
      <c r="WF29" s="27">
        <v>0.62784445221951202</v>
      </c>
      <c r="WG29" s="27">
        <v>0.65408651478048796</v>
      </c>
      <c r="WH29" s="27">
        <f t="shared" si="102"/>
        <v>1.6760865178579993</v>
      </c>
      <c r="WI29" s="27">
        <f t="shared" si="103"/>
        <v>1.37902900647487</v>
      </c>
      <c r="WJ29" s="27">
        <v>105.39512195122001</v>
      </c>
      <c r="WK29" s="27">
        <v>36.635365853658598</v>
      </c>
      <c r="WL29" s="27">
        <v>29.5856097560976</v>
      </c>
      <c r="WM29" s="27">
        <v>29.6065853658537</v>
      </c>
      <c r="WN29" s="27">
        <v>-118.164731707317</v>
      </c>
      <c r="WO29" s="27">
        <v>-2.6279756097561</v>
      </c>
      <c r="WP29" s="27">
        <v>-1.51609756097561</v>
      </c>
      <c r="WQ29" s="27">
        <v>144.8425</v>
      </c>
      <c r="WR29" s="27">
        <v>196.5</v>
      </c>
      <c r="WS29" s="30">
        <f t="shared" si="104"/>
        <v>91.104878048779995</v>
      </c>
      <c r="WT29" s="30">
        <f t="shared" si="105"/>
        <v>51.657499999999999</v>
      </c>
      <c r="WU29" s="28">
        <v>5.05</v>
      </c>
      <c r="WV29" s="24">
        <v>1.08</v>
      </c>
      <c r="WW29" s="28">
        <v>79.5</v>
      </c>
      <c r="WX29" s="28">
        <v>28.4</v>
      </c>
      <c r="WY29" s="28">
        <v>6.5</v>
      </c>
      <c r="WZ29" s="28">
        <v>10.4</v>
      </c>
    </row>
    <row r="30" spans="1:624" x14ac:dyDescent="0.25">
      <c r="A30" s="27">
        <v>47</v>
      </c>
      <c r="B30" s="27">
        <v>6</v>
      </c>
      <c r="C30" s="27">
        <v>106</v>
      </c>
      <c r="D30" s="27">
        <v>1</v>
      </c>
      <c r="E30" s="27" t="s">
        <v>46</v>
      </c>
      <c r="F30" s="27">
        <v>5</v>
      </c>
      <c r="G30" s="27">
        <f t="shared" si="0"/>
        <v>65.52000000000001</v>
      </c>
      <c r="H30" s="28">
        <f t="shared" si="1"/>
        <v>21.840000000000003</v>
      </c>
      <c r="I30" s="29">
        <v>58.5</v>
      </c>
      <c r="J30" s="27">
        <f t="shared" si="2"/>
        <v>21.840000000000003</v>
      </c>
      <c r="K30" s="27">
        <f t="shared" si="3"/>
        <v>21.840000000000003</v>
      </c>
      <c r="L30" s="27">
        <f t="shared" si="4"/>
        <v>21.840000000000003</v>
      </c>
      <c r="M30" s="30">
        <v>408714.09701000003</v>
      </c>
      <c r="N30" s="30">
        <v>3660538.9658070002</v>
      </c>
      <c r="O30" s="31">
        <v>33.079619999999998</v>
      </c>
      <c r="P30" s="31">
        <v>-111.97806</v>
      </c>
      <c r="Q30" s="27">
        <v>47.679999999999993</v>
      </c>
      <c r="R30" s="27">
        <v>24.72</v>
      </c>
      <c r="S30" s="27">
        <v>27.6</v>
      </c>
      <c r="T30" s="27">
        <v>51.679999999999993</v>
      </c>
      <c r="U30" s="27">
        <v>18.72</v>
      </c>
      <c r="V30" s="27">
        <v>29.600000000000005</v>
      </c>
      <c r="W30" s="27">
        <v>42.706766917293201</v>
      </c>
      <c r="X30" s="27">
        <f t="shared" si="5"/>
        <v>-42.706766917293201</v>
      </c>
      <c r="Y30" s="29">
        <v>-9999</v>
      </c>
      <c r="Z30" s="29">
        <v>-9999</v>
      </c>
      <c r="AA30" s="29">
        <v>-9999</v>
      </c>
      <c r="AB30" s="27">
        <v>8.4</v>
      </c>
      <c r="AC30" s="27">
        <v>7.2</v>
      </c>
      <c r="AD30" s="27">
        <v>0.84</v>
      </c>
      <c r="AE30" s="27" t="s">
        <v>102</v>
      </c>
      <c r="AF30" s="27">
        <v>2</v>
      </c>
      <c r="AG30" s="27">
        <v>1</v>
      </c>
      <c r="AH30" s="27">
        <v>3</v>
      </c>
      <c r="AI30" s="27">
        <v>7</v>
      </c>
      <c r="AJ30" s="27">
        <v>306</v>
      </c>
      <c r="AK30" s="27">
        <v>39</v>
      </c>
      <c r="AL30" s="27">
        <v>1.1499999999999999</v>
      </c>
      <c r="AM30" s="27">
        <v>6.2</v>
      </c>
      <c r="AN30" s="27">
        <v>9.5</v>
      </c>
      <c r="AO30" s="27">
        <v>2.97</v>
      </c>
      <c r="AP30" s="27">
        <v>2833</v>
      </c>
      <c r="AQ30" s="27">
        <v>277</v>
      </c>
      <c r="AR30" s="27">
        <v>221</v>
      </c>
      <c r="AS30" s="27">
        <v>18.2</v>
      </c>
      <c r="AT30" s="27">
        <v>0</v>
      </c>
      <c r="AU30" s="27">
        <v>4</v>
      </c>
      <c r="AV30" s="27">
        <v>78</v>
      </c>
      <c r="AW30" s="27">
        <v>13</v>
      </c>
      <c r="AX30" s="27">
        <v>5</v>
      </c>
      <c r="AY30" s="27">
        <v>1</v>
      </c>
      <c r="AZ30" s="27">
        <v>71</v>
      </c>
      <c r="BA30" s="27">
        <v>108.43728513898436</v>
      </c>
      <c r="BB30" s="27">
        <v>67</v>
      </c>
      <c r="BC30" s="27">
        <v>6.61</v>
      </c>
      <c r="BD30" s="27">
        <v>3.0049999999999999</v>
      </c>
      <c r="BE30" s="27">
        <v>2.48</v>
      </c>
      <c r="BF30" s="32">
        <v>5.7424854194706141</v>
      </c>
      <c r="BG30" s="32">
        <v>5.2266027082396436</v>
      </c>
      <c r="BH30" s="32">
        <v>3.4829877189450369</v>
      </c>
      <c r="BI30" s="32">
        <v>1.4846077457795432</v>
      </c>
      <c r="BJ30" s="32">
        <v>1.8540610398647976</v>
      </c>
      <c r="BK30" s="32">
        <v>1.7620489402888768</v>
      </c>
      <c r="BL30" s="24">
        <f t="shared" si="6"/>
        <v>43.876352510841031</v>
      </c>
      <c r="BM30" s="24">
        <f t="shared" si="7"/>
        <v>57.808303386621176</v>
      </c>
      <c r="BN30" s="24">
        <f t="shared" si="8"/>
        <v>63.74673436973935</v>
      </c>
      <c r="BO30" s="28">
        <f t="shared" si="9"/>
        <v>78.211174290354052</v>
      </c>
      <c r="BP30" s="24">
        <f t="shared" si="10"/>
        <v>5.938430983118173</v>
      </c>
      <c r="BQ30" s="24">
        <f t="shared" si="11"/>
        <v>7.4162441594591906</v>
      </c>
      <c r="BR30" s="24">
        <f t="shared" si="12"/>
        <v>7.0481957611555073</v>
      </c>
      <c r="BS30" s="24">
        <f t="shared" si="13"/>
        <v>20.402870903732872</v>
      </c>
      <c r="BT30" s="32">
        <v>3.2982910667131686</v>
      </c>
      <c r="BU30" s="32">
        <v>3.1026729952535597</v>
      </c>
      <c r="BV30" s="32">
        <v>2.4671707122960602</v>
      </c>
      <c r="BW30" s="32">
        <v>1.9048568864067019</v>
      </c>
      <c r="BX30" s="32">
        <v>1.4418999151823577</v>
      </c>
      <c r="BY30" s="32">
        <v>1.5050333898136148</v>
      </c>
      <c r="BZ30" s="24">
        <f t="shared" si="14"/>
        <v>25.603856247866915</v>
      </c>
      <c r="CA30" s="24">
        <f t="shared" si="15"/>
        <v>35.472539097051154</v>
      </c>
      <c r="CB30" s="24">
        <f t="shared" si="16"/>
        <v>43.09196664267796</v>
      </c>
      <c r="CC30" s="24">
        <f t="shared" si="17"/>
        <v>7.6194275456268077</v>
      </c>
      <c r="CD30" s="24">
        <f t="shared" si="18"/>
        <v>5.7675996607294309</v>
      </c>
      <c r="CE30" s="24">
        <f t="shared" si="19"/>
        <v>6.0201335592544591</v>
      </c>
      <c r="CF30" s="24">
        <f t="shared" si="20"/>
        <v>19.407160765610698</v>
      </c>
      <c r="CG30" s="27">
        <v>6.1064117323189349</v>
      </c>
      <c r="CH30" s="27">
        <v>1.525347689546882</v>
      </c>
      <c r="CI30" s="27">
        <v>0.3914090726615817</v>
      </c>
      <c r="CJ30" s="27">
        <v>54.092810197171886</v>
      </c>
      <c r="CK30" s="27">
        <v>50.8</v>
      </c>
      <c r="CL30" s="27">
        <f t="shared" si="21"/>
        <v>7.7275443138816984</v>
      </c>
      <c r="CM30" s="27">
        <v>0.97700285585450164</v>
      </c>
      <c r="CN30" s="27">
        <f t="shared" si="22"/>
        <v>0.24425071396362541</v>
      </c>
      <c r="CO30" s="29">
        <v>-9999</v>
      </c>
      <c r="CP30" s="29">
        <v>-9999</v>
      </c>
      <c r="CQ30" s="28">
        <f t="shared" si="122"/>
        <v>30.527037687463267</v>
      </c>
      <c r="CR30" s="28">
        <f t="shared" si="123"/>
        <v>32.092673978109595</v>
      </c>
      <c r="CS30" s="28">
        <f t="shared" si="25"/>
        <v>63.002851233636392</v>
      </c>
      <c r="CT30" s="28">
        <f t="shared" si="26"/>
        <v>-39932.020145910508</v>
      </c>
      <c r="CU30" s="27">
        <f t="shared" si="27"/>
        <v>30.910177255526794</v>
      </c>
      <c r="CV30" s="27">
        <f t="shared" si="28"/>
        <v>0.97700285585450164</v>
      </c>
      <c r="CW30" s="27">
        <f t="shared" si="124"/>
        <v>-39996</v>
      </c>
      <c r="CX30" s="27">
        <f t="shared" si="125"/>
        <v>-39964.112819888622</v>
      </c>
      <c r="CY30" s="27">
        <v>6.8766016098668574</v>
      </c>
      <c r="CZ30" s="27">
        <v>67.75851400233924</v>
      </c>
      <c r="DA30" s="27">
        <v>3.5188974521107843</v>
      </c>
      <c r="DB30" s="27">
        <v>59.994834587108521</v>
      </c>
      <c r="DC30" s="27">
        <v>4.5102617260580109</v>
      </c>
      <c r="DD30" s="27">
        <v>51.617851537005727</v>
      </c>
      <c r="DE30" s="24">
        <v>7.6</v>
      </c>
      <c r="DF30" s="24">
        <v>7.6</v>
      </c>
      <c r="DG30" s="24">
        <v>7.6</v>
      </c>
      <c r="DH30" s="24">
        <v>15</v>
      </c>
      <c r="DI30" s="24">
        <v>24</v>
      </c>
      <c r="DJ30" s="24">
        <v>27</v>
      </c>
      <c r="DK30" s="24">
        <v>37.333333333333336</v>
      </c>
      <c r="DL30" s="24">
        <v>36.333333333333336</v>
      </c>
      <c r="DM30" s="24">
        <v>47</v>
      </c>
      <c r="DN30" s="24">
        <v>44.666666666666664</v>
      </c>
      <c r="DO30" s="24">
        <v>58</v>
      </c>
      <c r="DP30" s="24">
        <v>58.666666666666664</v>
      </c>
      <c r="DQ30" s="24">
        <v>66.666666666666671</v>
      </c>
      <c r="DR30" s="28">
        <f t="shared" si="109"/>
        <v>48.777777777777779</v>
      </c>
      <c r="DS30" s="28">
        <f t="shared" si="31"/>
        <v>46.55555555555555</v>
      </c>
      <c r="DT30" s="24">
        <v>76</v>
      </c>
      <c r="DU30" s="24">
        <v>82.666666666666671</v>
      </c>
      <c r="DV30" s="24">
        <v>73.333333333333329</v>
      </c>
      <c r="DW30" s="24">
        <v>88</v>
      </c>
      <c r="DX30" s="24">
        <v>79</v>
      </c>
      <c r="DY30" s="24">
        <v>93.666666666666671</v>
      </c>
      <c r="DZ30" s="28">
        <v>73.333333333333329</v>
      </c>
      <c r="EA30" s="28">
        <v>82.333333333333329</v>
      </c>
      <c r="EB30" s="24">
        <v>178</v>
      </c>
      <c r="EC30" s="24">
        <v>189</v>
      </c>
      <c r="ED30" s="24">
        <v>199</v>
      </c>
      <c r="EE30" s="24">
        <v>199</v>
      </c>
      <c r="EF30" s="24">
        <v>201</v>
      </c>
      <c r="EG30" s="24">
        <v>203</v>
      </c>
      <c r="EH30" s="23">
        <v>36.9</v>
      </c>
      <c r="EI30" s="23">
        <v>41.5</v>
      </c>
      <c r="EJ30" s="23">
        <v>41.6</v>
      </c>
      <c r="EK30" s="23">
        <v>42.2</v>
      </c>
      <c r="EL30" s="23">
        <v>42.1</v>
      </c>
      <c r="EM30" s="23">
        <v>39.9</v>
      </c>
      <c r="EN30" s="23">
        <v>41.5</v>
      </c>
      <c r="EO30" s="23">
        <v>36</v>
      </c>
      <c r="EP30" s="23">
        <v>42.9</v>
      </c>
      <c r="EQ30" s="27">
        <v>5.73</v>
      </c>
      <c r="ER30" s="27">
        <v>4.49</v>
      </c>
      <c r="ES30" s="27">
        <v>4.59</v>
      </c>
      <c r="ET30" s="27">
        <v>4.22</v>
      </c>
      <c r="EU30" s="29">
        <v>-9999</v>
      </c>
      <c r="EV30" s="27">
        <v>4.5</v>
      </c>
      <c r="EW30" s="23">
        <v>4.16</v>
      </c>
      <c r="EX30" s="23">
        <v>3.67</v>
      </c>
      <c r="EY30" s="27">
        <v>3.78</v>
      </c>
      <c r="EZ30" s="23">
        <v>21562.749003984067</v>
      </c>
      <c r="FA30" s="23">
        <v>23689.840637450201</v>
      </c>
      <c r="FB30" s="27">
        <v>17471.916508538903</v>
      </c>
      <c r="FC30" s="27">
        <v>12717.614680000001</v>
      </c>
      <c r="FD30" s="27">
        <v>10430.91922005571</v>
      </c>
      <c r="FE30" s="27">
        <v>10898.918387413964</v>
      </c>
      <c r="FF30" s="27">
        <v>6552.23241590214</v>
      </c>
      <c r="FG30" s="27">
        <v>5804.8169556840076</v>
      </c>
      <c r="FH30" s="27">
        <v>1792.8374655647385</v>
      </c>
      <c r="FI30" s="27">
        <v>273.90999999999997</v>
      </c>
      <c r="FJ30" s="27">
        <v>12</v>
      </c>
      <c r="FK30" s="27">
        <v>270.24</v>
      </c>
      <c r="FL30" s="27">
        <v>328.97999999999996</v>
      </c>
      <c r="FM30" s="27">
        <v>141</v>
      </c>
      <c r="FN30" s="27">
        <v>148.04999999999998</v>
      </c>
      <c r="FO30" s="27">
        <v>364.5</v>
      </c>
      <c r="FP30" s="24">
        <v>215.46</v>
      </c>
      <c r="FQ30" s="27">
        <v>141.17999999999998</v>
      </c>
      <c r="FR30" s="24">
        <v>225.8</v>
      </c>
      <c r="FS30" s="27">
        <v>147.01999999999998</v>
      </c>
      <c r="FT30" s="24">
        <f t="shared" si="32"/>
        <v>1384.1176470588232</v>
      </c>
      <c r="FU30" s="24">
        <f t="shared" si="33"/>
        <v>1235.819327731092</v>
      </c>
      <c r="FV30" s="24">
        <f t="shared" si="34"/>
        <v>2685.3921568627447</v>
      </c>
      <c r="FW30" s="24">
        <f t="shared" si="114"/>
        <v>3225.2941176470586</v>
      </c>
      <c r="FX30" s="24">
        <f t="shared" si="36"/>
        <v>1451.4705882352939</v>
      </c>
      <c r="FY30" s="24">
        <f t="shared" si="37"/>
        <v>3573.5294117647059</v>
      </c>
      <c r="FZ30" s="24">
        <f t="shared" si="38"/>
        <v>10935.686274509802</v>
      </c>
      <c r="GA30" s="24">
        <f t="shared" si="39"/>
        <v>2112.3529411764707</v>
      </c>
      <c r="GB30" s="24">
        <v>66.209999999999994</v>
      </c>
      <c r="GC30" s="24">
        <v>66.209999999999994</v>
      </c>
      <c r="GD30" s="24">
        <f t="shared" si="115"/>
        <v>83.04</v>
      </c>
      <c r="GE30" s="27">
        <v>3.1</v>
      </c>
      <c r="GF30" s="27">
        <f t="shared" si="116"/>
        <v>83.247156862745086</v>
      </c>
      <c r="GG30" s="27">
        <v>0.89300000000000002</v>
      </c>
      <c r="GH30" s="27">
        <f t="shared" si="117"/>
        <v>28.801876470588233</v>
      </c>
      <c r="GI30" s="27">
        <v>1.49</v>
      </c>
      <c r="GJ30" s="27">
        <f t="shared" si="118"/>
        <v>21.626911764705881</v>
      </c>
      <c r="GK30" s="27">
        <v>3.73</v>
      </c>
      <c r="GL30" s="27">
        <v>3.25</v>
      </c>
      <c r="GM30" s="27">
        <f t="shared" si="44"/>
        <v>1.1476923076923078</v>
      </c>
      <c r="GN30" s="29">
        <v>-9999</v>
      </c>
      <c r="GO30" s="27">
        <f t="shared" si="45"/>
        <v>78.790764705882353</v>
      </c>
      <c r="GP30" s="24">
        <f t="shared" si="46"/>
        <v>212.46670980392156</v>
      </c>
      <c r="GQ30" s="24">
        <f t="shared" si="47"/>
        <v>189.70241946778708</v>
      </c>
      <c r="GR30" s="24">
        <f t="shared" si="126"/>
        <v>126.0175668558021</v>
      </c>
      <c r="GS30" s="27">
        <v>18.600000000000001</v>
      </c>
      <c r="GT30" s="24">
        <v>6.37</v>
      </c>
      <c r="GU30" s="24">
        <f t="shared" si="48"/>
        <v>5.86</v>
      </c>
      <c r="GV30" s="27">
        <f t="shared" si="49"/>
        <v>4534.0492674101552</v>
      </c>
      <c r="GW30" s="27">
        <v>2.16</v>
      </c>
      <c r="GX30" s="27">
        <f t="shared" si="50"/>
        <v>0.36860068259385664</v>
      </c>
      <c r="GY30" s="27">
        <f t="shared" si="51"/>
        <v>1671.253654881559</v>
      </c>
      <c r="GZ30" s="29">
        <v>-9999</v>
      </c>
      <c r="HA30" s="27">
        <v>3855.7529411764699</v>
      </c>
      <c r="HB30" s="27">
        <v>4843.228571428569</v>
      </c>
      <c r="HC30" s="27">
        <f t="shared" si="52"/>
        <v>1785.2173573866396</v>
      </c>
      <c r="HD30" s="27">
        <f t="shared" si="53"/>
        <v>1847.6999648951719</v>
      </c>
      <c r="HE30" s="27">
        <f t="shared" si="54"/>
        <v>1426.6285882352938</v>
      </c>
      <c r="HF30" s="30">
        <v>3.1500000000000004</v>
      </c>
      <c r="HG30" s="30">
        <f t="shared" si="55"/>
        <v>3.0900000000000003</v>
      </c>
      <c r="HH30" s="30">
        <v>2803</v>
      </c>
      <c r="HI30" s="30">
        <f t="shared" si="56"/>
        <v>0.48508634222919939</v>
      </c>
      <c r="HJ30" s="27">
        <f t="shared" si="57"/>
        <v>2437.2449133689402</v>
      </c>
      <c r="HK30" s="27">
        <f t="shared" si="58"/>
        <v>2168.7611086263933</v>
      </c>
      <c r="HL30" s="27">
        <v>3.75</v>
      </c>
      <c r="HM30" s="30">
        <f t="shared" si="119"/>
        <v>91.396684251335259</v>
      </c>
      <c r="HN30" s="30">
        <f t="shared" si="60"/>
        <v>102.3642863614955</v>
      </c>
      <c r="HO30" s="30">
        <f t="shared" si="61"/>
        <v>0.48178976582243915</v>
      </c>
      <c r="HP30" s="27">
        <v>3.45</v>
      </c>
      <c r="HQ30" s="27">
        <v>0.550496428571429</v>
      </c>
      <c r="HR30" s="27">
        <v>0.473871428571429</v>
      </c>
      <c r="HS30" s="27">
        <v>0.44688928571428599</v>
      </c>
      <c r="HT30" s="27">
        <v>0.37444285714285702</v>
      </c>
      <c r="HU30" s="27">
        <v>0.26146785714285697</v>
      </c>
      <c r="HV30" s="27">
        <v>0.29305357142857202</v>
      </c>
      <c r="HW30" s="27">
        <v>0.19024872353571401</v>
      </c>
      <c r="HX30" s="27">
        <v>0.10374507446428601</v>
      </c>
      <c r="HY30" s="27">
        <v>0.11720881339285701</v>
      </c>
      <c r="HZ30" s="27">
        <v>2.9253931178571401E-2</v>
      </c>
      <c r="IA30" s="27">
        <v>7.4720694428571405E-2</v>
      </c>
      <c r="IB30" s="27">
        <v>0.355890531785714</v>
      </c>
      <c r="IC30" s="27">
        <v>0.30507492632142902</v>
      </c>
      <c r="ID30" s="27">
        <v>0.17770412899999999</v>
      </c>
      <c r="IE30" s="27">
        <v>0.47052282235714299</v>
      </c>
      <c r="IF30" s="27">
        <v>0.71911630574999996</v>
      </c>
      <c r="IG30" s="27">
        <v>0.39003952860714303</v>
      </c>
      <c r="IH30" s="27">
        <v>0.73791966935714304</v>
      </c>
      <c r="II30" s="27">
        <v>0.43175990874999998</v>
      </c>
      <c r="IJ30" s="27">
        <f t="shared" si="120"/>
        <v>2.8398411647915127</v>
      </c>
      <c r="IK30" s="27">
        <f t="shared" si="63"/>
        <v>0.16169997889722931</v>
      </c>
      <c r="IL30" s="27">
        <v>107.99285714285701</v>
      </c>
      <c r="IM30" s="27">
        <v>27.703571428571401</v>
      </c>
      <c r="IN30" s="27">
        <v>32.5721428571429</v>
      </c>
      <c r="IO30" s="27">
        <v>32.649285714285703</v>
      </c>
      <c r="IP30" s="27">
        <v>117.178571428571</v>
      </c>
      <c r="IQ30" s="27">
        <v>-0.90921428571428597</v>
      </c>
      <c r="IR30" s="27">
        <v>-1.5965</v>
      </c>
      <c r="IS30" s="30">
        <v>104</v>
      </c>
      <c r="IT30" s="30">
        <v>118.5</v>
      </c>
      <c r="IU30" s="30">
        <f t="shared" si="64"/>
        <v>-3.9928571428570052</v>
      </c>
      <c r="IV30" s="27">
        <v>0.56725625000000002</v>
      </c>
      <c r="IW30" s="27">
        <v>0.46989999999999998</v>
      </c>
      <c r="IX30" s="27">
        <v>0.44822812499999998</v>
      </c>
      <c r="IY30" s="27">
        <v>0.38089062499999998</v>
      </c>
      <c r="IZ30" s="27">
        <v>0.26598125</v>
      </c>
      <c r="JA30" s="27">
        <v>0.29507499999999998</v>
      </c>
      <c r="JB30" s="27">
        <v>0.19671307394062501</v>
      </c>
      <c r="JC30" s="27">
        <v>0.11662522130625</v>
      </c>
      <c r="JD30" s="27">
        <v>0.104637527271875</v>
      </c>
      <c r="JE30" s="27">
        <v>2.2950175628125E-2</v>
      </c>
      <c r="JF30" s="27">
        <v>9.4040345156249996E-2</v>
      </c>
      <c r="JG30" s="27">
        <v>0.36137593555312503</v>
      </c>
      <c r="JH30" s="27">
        <v>0.31577541644375001</v>
      </c>
      <c r="JI30" s="27">
        <v>0.17749658044375</v>
      </c>
      <c r="JJ30" s="27">
        <v>0.490788422025</v>
      </c>
      <c r="JK30" s="27">
        <v>0.40983653741249998</v>
      </c>
      <c r="JL30" s="27">
        <v>0.47642948466562501</v>
      </c>
      <c r="JM30" s="27">
        <v>0.46083339183437499</v>
      </c>
      <c r="JN30" s="27">
        <v>0.52095617245625003</v>
      </c>
      <c r="JO30" s="27">
        <f t="shared" si="65"/>
        <v>4.4922855082912765</v>
      </c>
      <c r="JP30" s="27">
        <f t="shared" si="66"/>
        <v>0.20718503937007893</v>
      </c>
      <c r="JQ30" s="27">
        <v>33.655000000000001</v>
      </c>
      <c r="JR30" s="27">
        <v>44.820625</v>
      </c>
      <c r="JS30" s="27">
        <v>46.063124999999999</v>
      </c>
      <c r="JT30" s="27">
        <v>-173.6594375</v>
      </c>
      <c r="JU30" s="27">
        <v>-1.1633125</v>
      </c>
      <c r="JV30" s="27">
        <v>-2.8312499999999998</v>
      </c>
      <c r="JW30" s="30">
        <v>105.5</v>
      </c>
      <c r="JX30" s="30">
        <v>119</v>
      </c>
      <c r="JY30" s="27">
        <v>0.48433720930232599</v>
      </c>
      <c r="JZ30" s="27">
        <v>0.41367209302325603</v>
      </c>
      <c r="KA30" s="27">
        <v>0.355869767441861</v>
      </c>
      <c r="KB30" s="27">
        <v>0.29289999999999999</v>
      </c>
      <c r="KC30" s="27">
        <v>0.21915581395348799</v>
      </c>
      <c r="KD30" s="27">
        <v>0.23106744186046499</v>
      </c>
      <c r="KE30" s="27">
        <v>0.245966719451163</v>
      </c>
      <c r="KF30" s="27">
        <v>0.15256027218372101</v>
      </c>
      <c r="KG30" s="27">
        <v>0.17087226281860499</v>
      </c>
      <c r="KH30" s="27">
        <v>7.4982383827907007E-2</v>
      </c>
      <c r="KI30" s="27">
        <v>7.8507689148837198E-2</v>
      </c>
      <c r="KJ30" s="27">
        <v>0.37654558915814001</v>
      </c>
      <c r="KK30" s="27">
        <v>0.35359200129534901</v>
      </c>
      <c r="KL30" s="27">
        <v>0.14380225274186001</v>
      </c>
      <c r="KM30" s="27">
        <v>0.65548558204418605</v>
      </c>
      <c r="KN30" s="27">
        <v>0.52027575319069796</v>
      </c>
      <c r="KO30" s="27">
        <v>0.31693120598837199</v>
      </c>
      <c r="KP30" s="27">
        <v>0.55414184362093</v>
      </c>
      <c r="KQ30" s="27">
        <v>0.36602344915116303</v>
      </c>
      <c r="KR30" s="27">
        <f t="shared" si="67"/>
        <v>1.2225306779320158</v>
      </c>
      <c r="KS30" s="27">
        <f t="shared" si="68"/>
        <v>0.17082398709234958</v>
      </c>
      <c r="KT30" s="27">
        <v>103.147619047619</v>
      </c>
      <c r="KU30" s="27">
        <v>38.612380952380903</v>
      </c>
      <c r="KV30" s="27">
        <v>53.259523809523799</v>
      </c>
      <c r="KW30" s="27">
        <v>54.861904761904803</v>
      </c>
      <c r="KX30" s="27">
        <v>103.97261904761901</v>
      </c>
      <c r="KY30" s="27">
        <v>-1.3739523809523799</v>
      </c>
      <c r="KZ30" s="27">
        <v>-2.7672857142857099</v>
      </c>
      <c r="LA30" s="30">
        <v>109.5</v>
      </c>
      <c r="LB30" s="30">
        <v>122</v>
      </c>
      <c r="LC30" s="30">
        <f t="shared" ref="LC30:LC41" si="128">LA30-KT30</f>
        <v>6.3523809523809973</v>
      </c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30"/>
      <c r="MG30" s="30"/>
      <c r="MH30" s="30"/>
      <c r="MI30" s="27">
        <v>0.58530249999999995</v>
      </c>
      <c r="MJ30" s="27">
        <v>0.32573750000000001</v>
      </c>
      <c r="MK30" s="27">
        <v>0.19790749999999999</v>
      </c>
      <c r="ML30" s="27">
        <v>0.17882500000000001</v>
      </c>
      <c r="MM30" s="27">
        <v>0.1395525</v>
      </c>
      <c r="MN30" s="27">
        <v>0.17165</v>
      </c>
      <c r="MO30" s="27">
        <v>0.53089358497250005</v>
      </c>
      <c r="MP30" s="27">
        <v>0.49394507197249998</v>
      </c>
      <c r="MQ30" s="27">
        <v>0.2905889934825</v>
      </c>
      <c r="MR30" s="27">
        <v>0.24390179577500001</v>
      </c>
      <c r="MS30" s="27">
        <v>0.28456781053500002</v>
      </c>
      <c r="MT30" s="27">
        <v>0.61410201332500003</v>
      </c>
      <c r="MU30" s="27">
        <v>0.54566699462500001</v>
      </c>
      <c r="MV30" s="27">
        <v>0.1233281574125</v>
      </c>
      <c r="MW30" s="27">
        <v>2.2792492605425001</v>
      </c>
      <c r="MX30" s="27">
        <v>0.57709427628999999</v>
      </c>
      <c r="MY30" s="27">
        <v>0.53667464150249999</v>
      </c>
      <c r="MZ30" s="27">
        <v>0.67057504852000005</v>
      </c>
      <c r="NA30" s="27">
        <v>0.63917532452250003</v>
      </c>
      <c r="NB30" s="27">
        <f t="shared" si="73"/>
        <v>2.0305483845732604</v>
      </c>
      <c r="NC30" s="27">
        <f t="shared" si="74"/>
        <v>0.79685329444721575</v>
      </c>
      <c r="ND30" s="27">
        <v>105.85</v>
      </c>
      <c r="NE30" s="27">
        <v>39.258333333333297</v>
      </c>
      <c r="NF30" s="27">
        <v>38.4166666666667</v>
      </c>
      <c r="NG30" s="27">
        <v>-74.9553333333333</v>
      </c>
      <c r="NH30" s="27">
        <v>-2.3576666666666699</v>
      </c>
      <c r="NI30" s="27">
        <v>-0.37867499999999998</v>
      </c>
      <c r="NJ30" s="28">
        <v>131</v>
      </c>
      <c r="NK30" s="28">
        <v>148.5</v>
      </c>
      <c r="NL30" s="30">
        <f t="shared" si="75"/>
        <v>25.150000000000006</v>
      </c>
      <c r="NM30" s="27">
        <v>0.56874374999999999</v>
      </c>
      <c r="NN30" s="27">
        <v>0.30898124999999999</v>
      </c>
      <c r="NO30" s="27">
        <v>0.15215624999999999</v>
      </c>
      <c r="NP30" s="27">
        <v>0.13644375</v>
      </c>
      <c r="NQ30" s="27">
        <v>0.1210125</v>
      </c>
      <c r="NR30" s="27">
        <v>0.14218125000000001</v>
      </c>
      <c r="NS30" s="27">
        <v>0.61236443449375</v>
      </c>
      <c r="NT30" s="27">
        <v>0.57724453835625</v>
      </c>
      <c r="NU30" s="27">
        <v>0.38702142828125002</v>
      </c>
      <c r="NV30" s="27">
        <v>0.33983782598125001</v>
      </c>
      <c r="NW30" s="27">
        <v>0.29564474169999999</v>
      </c>
      <c r="NX30" s="27">
        <v>0.64869856286875005</v>
      </c>
      <c r="NY30" s="27">
        <v>0.59932649110000003</v>
      </c>
      <c r="NZ30" s="27">
        <v>6.0703672525000002E-2</v>
      </c>
      <c r="OA30" s="27">
        <v>3.1728777035687501</v>
      </c>
      <c r="OB30" s="27">
        <v>0.51233913651874996</v>
      </c>
      <c r="OC30" s="27">
        <v>0.48280796472499998</v>
      </c>
      <c r="OD30" s="27">
        <v>0.62350491667499996</v>
      </c>
      <c r="OE30" s="27">
        <v>0.60071249283124994</v>
      </c>
      <c r="OF30" s="27">
        <f t="shared" si="76"/>
        <v>1.6563845050215209</v>
      </c>
      <c r="OG30" s="27">
        <f t="shared" si="77"/>
        <v>0.84070635354087031</v>
      </c>
      <c r="OH30" s="27">
        <v>105.72499999999999</v>
      </c>
      <c r="OI30" s="27">
        <v>36.506875000000001</v>
      </c>
      <c r="OJ30" s="27">
        <v>34.24</v>
      </c>
      <c r="OK30" s="27">
        <v>38.122105263157898</v>
      </c>
      <c r="OL30" s="28">
        <v>147</v>
      </c>
      <c r="OM30" s="28">
        <v>162</v>
      </c>
      <c r="ON30" s="30">
        <f t="shared" si="127"/>
        <v>41.275000000000006</v>
      </c>
      <c r="OO30" s="27">
        <v>0.60178181818181797</v>
      </c>
      <c r="OP30" s="27">
        <v>0.30467499999999997</v>
      </c>
      <c r="OQ30" s="27">
        <v>0.115520454545455</v>
      </c>
      <c r="OR30" s="27">
        <v>0.12035454545454501</v>
      </c>
      <c r="OS30" s="27">
        <v>0.114534090909091</v>
      </c>
      <c r="OT30" s="27">
        <v>0.13510681818181799</v>
      </c>
      <c r="OU30" s="27">
        <v>0.66600709339545505</v>
      </c>
      <c r="OV30" s="27">
        <v>0.67733026797045504</v>
      </c>
      <c r="OW30" s="27">
        <v>0.43325989952954502</v>
      </c>
      <c r="OX30" s="27">
        <v>0.44994126381590899</v>
      </c>
      <c r="OY30" s="27">
        <v>0.32743713680909098</v>
      </c>
      <c r="OZ30" s="27">
        <v>0.67960492823863605</v>
      </c>
      <c r="PA30" s="27">
        <v>0.63282709203409104</v>
      </c>
      <c r="PB30" s="27">
        <v>2.5274733875E-2</v>
      </c>
      <c r="PC30" s="27">
        <v>4.0048257413681796</v>
      </c>
      <c r="PD30" s="27">
        <v>0.48359316426590898</v>
      </c>
      <c r="PE30" s="27">
        <v>0.49166150831363598</v>
      </c>
      <c r="PF30" s="27">
        <v>0.61085754686363603</v>
      </c>
      <c r="PG30" s="27">
        <v>0.61694017907499998</v>
      </c>
      <c r="PH30" s="27">
        <f t="shared" si="79"/>
        <v>1.5707093766520914</v>
      </c>
      <c r="PI30" s="27">
        <f t="shared" si="80"/>
        <v>0.97515982007653412</v>
      </c>
      <c r="PJ30" s="27">
        <v>108.869230769231</v>
      </c>
      <c r="PK30" s="27">
        <v>40.264615384615396</v>
      </c>
      <c r="PL30" s="27">
        <v>36.258461538461503</v>
      </c>
      <c r="PM30" s="27">
        <v>35.103076923076898</v>
      </c>
      <c r="PN30" s="27">
        <v>-19.3326363636364</v>
      </c>
      <c r="PO30" s="27">
        <v>-0.70925000000000005</v>
      </c>
      <c r="PP30" s="27">
        <v>-0.70029545454545505</v>
      </c>
      <c r="PQ30" s="27">
        <v>139.446153846154</v>
      </c>
      <c r="PR30" s="30">
        <v>159</v>
      </c>
      <c r="PS30" s="30">
        <v>171</v>
      </c>
      <c r="PT30" s="30">
        <f t="shared" si="81"/>
        <v>50.130769230769005</v>
      </c>
      <c r="PU30" s="30">
        <f t="shared" si="82"/>
        <v>19.553846153845996</v>
      </c>
      <c r="PV30" s="27">
        <v>0.60338250000000004</v>
      </c>
      <c r="PW30" s="27">
        <v>0.27463500000000002</v>
      </c>
      <c r="PX30" s="27">
        <v>8.4489999999999996E-2</v>
      </c>
      <c r="PY30" s="27">
        <v>9.8217499999999999E-2</v>
      </c>
      <c r="PZ30" s="27">
        <v>8.7092500000000003E-2</v>
      </c>
      <c r="QA30" s="27">
        <v>0.11715</v>
      </c>
      <c r="QB30" s="27">
        <v>0.71929264246750002</v>
      </c>
      <c r="QC30" s="27">
        <v>0.75321843102999997</v>
      </c>
      <c r="QD30" s="27">
        <v>0.47220440348499998</v>
      </c>
      <c r="QE30" s="27">
        <v>0.52818826720500001</v>
      </c>
      <c r="QF30" s="27">
        <v>0.3743203221775</v>
      </c>
      <c r="QG30" s="27">
        <v>0.74717701993499996</v>
      </c>
      <c r="QH30" s="27">
        <v>0.67397748672500002</v>
      </c>
      <c r="QI30" s="27">
        <v>6.1001478737500003E-2</v>
      </c>
      <c r="QJ30" s="27">
        <v>5.1454755383649999</v>
      </c>
      <c r="QK30" s="27">
        <v>0.49733234192499998</v>
      </c>
      <c r="QL30" s="27">
        <v>0.52054542975249996</v>
      </c>
      <c r="QM30" s="27">
        <v>0.63412575606749999</v>
      </c>
      <c r="QN30" s="27">
        <v>0.65100263626749999</v>
      </c>
      <c r="QO30" s="27">
        <f t="shared" si="83"/>
        <v>1.7289305529990271</v>
      </c>
      <c r="QP30" s="27">
        <f t="shared" si="84"/>
        <v>1.197034245453056</v>
      </c>
      <c r="QQ30" s="27">
        <v>113.006666666667</v>
      </c>
      <c r="QR30" s="27">
        <v>32.503333333333302</v>
      </c>
      <c r="QS30" s="27">
        <v>32.534666666666702</v>
      </c>
      <c r="QT30" s="27">
        <v>32.76</v>
      </c>
      <c r="QU30" s="27">
        <f t="shared" si="85"/>
        <v>0.25666666666669613</v>
      </c>
      <c r="QV30" s="27">
        <v>-29.00855</v>
      </c>
      <c r="QW30" s="27">
        <v>-0.93742499999999995</v>
      </c>
      <c r="QX30" s="27">
        <v>-0.72837499999999999</v>
      </c>
      <c r="QY30" s="27">
        <v>115.193333333333</v>
      </c>
      <c r="QZ30" s="30">
        <v>164.5</v>
      </c>
      <c r="RA30" s="30">
        <v>180</v>
      </c>
      <c r="RB30" s="30">
        <f t="shared" si="121"/>
        <v>51.493333333332998</v>
      </c>
      <c r="RC30" s="30">
        <f t="shared" si="87"/>
        <v>49.306666666666999</v>
      </c>
      <c r="RD30" s="27">
        <v>0.67652051282051295</v>
      </c>
      <c r="RE30" s="27">
        <v>0.30988205128205099</v>
      </c>
      <c r="RF30" s="27">
        <v>9.4410256410256396E-2</v>
      </c>
      <c r="RG30" s="27">
        <v>0.103420512820513</v>
      </c>
      <c r="RH30" s="27">
        <v>9.7710256410256394E-2</v>
      </c>
      <c r="RI30" s="27">
        <v>0.12398717948717899</v>
      </c>
      <c r="RJ30" s="27">
        <v>0.73283279441282101</v>
      </c>
      <c r="RK30" s="27">
        <v>0.75241028545640998</v>
      </c>
      <c r="RL30" s="27">
        <v>0.49707893838974399</v>
      </c>
      <c r="RM30" s="27">
        <v>0.52975219634102599</v>
      </c>
      <c r="RN30" s="27">
        <v>0.37141900975897402</v>
      </c>
      <c r="RO30" s="27">
        <v>0.74630249383846103</v>
      </c>
      <c r="RP30" s="27">
        <v>0.68889576760000004</v>
      </c>
      <c r="RQ30" s="27">
        <v>2.9669958535897399E-2</v>
      </c>
      <c r="RR30" s="27">
        <v>5.5451410691538499</v>
      </c>
      <c r="RS30" s="27">
        <v>0.494498906120513</v>
      </c>
      <c r="RT30" s="27">
        <v>0.50712337848461497</v>
      </c>
      <c r="RU30" s="27">
        <v>0.63127153404871805</v>
      </c>
      <c r="RV30" s="27">
        <v>0.64049138421025598</v>
      </c>
      <c r="RW30" s="27">
        <f t="shared" si="88"/>
        <v>1.7015612728181493</v>
      </c>
      <c r="RX30" s="27">
        <f t="shared" si="89"/>
        <v>1.1831548810962014</v>
      </c>
      <c r="RY30" s="27">
        <v>108.55</v>
      </c>
      <c r="RZ30" s="27">
        <v>36.409285714285701</v>
      </c>
      <c r="SA30" s="27">
        <v>35.210357142857099</v>
      </c>
      <c r="SB30" s="27">
        <v>33.956428571428603</v>
      </c>
      <c r="SC30" s="27">
        <v>114.33461538461501</v>
      </c>
      <c r="SD30" s="27">
        <v>168.5</v>
      </c>
      <c r="SE30" s="27">
        <v>183</v>
      </c>
      <c r="SF30" s="30">
        <f t="shared" si="90"/>
        <v>59.95</v>
      </c>
      <c r="SG30" s="30">
        <f t="shared" si="91"/>
        <v>54.165384615384994</v>
      </c>
      <c r="SH30" s="27">
        <v>0.55521666666666702</v>
      </c>
      <c r="SI30" s="27">
        <v>0.23851666666666699</v>
      </c>
      <c r="SJ30" s="27">
        <v>7.1697619047619093E-2</v>
      </c>
      <c r="SK30" s="27">
        <v>8.2497619047619097E-2</v>
      </c>
      <c r="SL30" s="27">
        <v>7.8257142857142803E-2</v>
      </c>
      <c r="SM30" s="27">
        <v>0.10523809523809501</v>
      </c>
      <c r="SN30" s="27">
        <v>0.73989682387857203</v>
      </c>
      <c r="SO30" s="27">
        <v>0.769661244257143</v>
      </c>
      <c r="SP30" s="27">
        <v>0.48471367502142898</v>
      </c>
      <c r="SQ30" s="27">
        <v>0.53631152724761899</v>
      </c>
      <c r="SR30" s="27">
        <v>0.39858795365476202</v>
      </c>
      <c r="SS30" s="27">
        <v>0.75221074559761902</v>
      </c>
      <c r="ST30" s="27">
        <v>0.68040173913809499</v>
      </c>
      <c r="SU30" s="27">
        <v>2.7469923795238101E-2</v>
      </c>
      <c r="SV30" s="27">
        <v>5.74822312753333</v>
      </c>
      <c r="SW30" s="27">
        <v>0.51832545213571402</v>
      </c>
      <c r="SX30" s="27">
        <v>0.53889217387381005</v>
      </c>
      <c r="SY30" s="27">
        <v>0.65549308560238095</v>
      </c>
      <c r="SZ30" s="27">
        <v>0.67020379631190496</v>
      </c>
      <c r="TA30" s="27">
        <f t="shared" si="92"/>
        <v>1.8984642612468572</v>
      </c>
      <c r="TB30" s="27">
        <f t="shared" si="93"/>
        <v>1.3277898120327003</v>
      </c>
      <c r="TC30" s="27">
        <v>0.61990444444444404</v>
      </c>
      <c r="TD30" s="27">
        <v>0.25948888888888899</v>
      </c>
      <c r="TE30" s="27">
        <v>6.6259999999999999E-2</v>
      </c>
      <c r="TF30" s="27">
        <v>8.0568888888888898E-2</v>
      </c>
      <c r="TG30" s="27">
        <v>8.0680000000000002E-2</v>
      </c>
      <c r="TH30" s="27">
        <v>0.102713333333333</v>
      </c>
      <c r="TI30" s="27">
        <v>0.76837287626222195</v>
      </c>
      <c r="TJ30" s="27">
        <v>0.80463124909111094</v>
      </c>
      <c r="TK30" s="27">
        <v>0.52419445741111104</v>
      </c>
      <c r="TL30" s="27">
        <v>0.59022698814222196</v>
      </c>
      <c r="TM30" s="27">
        <v>0.40950677696666699</v>
      </c>
      <c r="TN30" s="27">
        <v>0.76897168597111099</v>
      </c>
      <c r="TO30" s="27">
        <v>0.71498304361555498</v>
      </c>
      <c r="TP30" s="27">
        <v>1.0375654266666699E-3</v>
      </c>
      <c r="TQ30" s="27">
        <v>6.7025330502133302</v>
      </c>
      <c r="TR30" s="27">
        <v>0.50925737730666698</v>
      </c>
      <c r="TS30" s="27">
        <v>0.532998491393333</v>
      </c>
      <c r="TT30" s="27">
        <v>0.65165090207555598</v>
      </c>
      <c r="TU30" s="27">
        <v>0.66850335289777796</v>
      </c>
      <c r="TV30" s="27">
        <f t="shared" si="94"/>
        <v>1.8652260416546833</v>
      </c>
      <c r="TW30" s="27">
        <f t="shared" si="95"/>
        <v>1.38894407810225</v>
      </c>
      <c r="TX30" s="27">
        <v>116.786666666667</v>
      </c>
      <c r="TY30" s="27">
        <v>33.826666666666704</v>
      </c>
      <c r="TZ30" s="27">
        <v>30.698</v>
      </c>
      <c r="UA30" s="27">
        <v>30.502666666666698</v>
      </c>
      <c r="UB30" s="27">
        <v>-96.550088888888894</v>
      </c>
      <c r="UC30" s="27">
        <v>-2.61462222222222</v>
      </c>
      <c r="UD30" s="27">
        <v>-1.6698</v>
      </c>
      <c r="UE30" s="27">
        <v>125.951111111111</v>
      </c>
      <c r="UF30" s="27">
        <v>185</v>
      </c>
      <c r="UG30" s="30">
        <f t="shared" si="96"/>
        <v>68.213333333332997</v>
      </c>
      <c r="UH30" s="30">
        <f t="shared" si="97"/>
        <v>59.048888888888996</v>
      </c>
      <c r="UI30" s="27">
        <v>0.55706750000000005</v>
      </c>
      <c r="UJ30" s="27">
        <v>0.2242875</v>
      </c>
      <c r="UK30" s="27">
        <v>5.1457500000000003E-2</v>
      </c>
      <c r="UL30" s="27">
        <v>6.5509999999999999E-2</v>
      </c>
      <c r="UM30" s="27">
        <v>5.7487499999999997E-2</v>
      </c>
      <c r="UN30" s="27">
        <v>8.6224999999999996E-2</v>
      </c>
      <c r="UO30" s="27">
        <v>0.78804349008749996</v>
      </c>
      <c r="UP30" s="27">
        <v>0.82897837289499998</v>
      </c>
      <c r="UQ30" s="27">
        <v>0.54601928838500002</v>
      </c>
      <c r="UR30" s="27">
        <v>0.62456116622000002</v>
      </c>
      <c r="US30" s="27">
        <v>0.42553550565749998</v>
      </c>
      <c r="UT30" s="27">
        <v>0.81230942573249998</v>
      </c>
      <c r="UU30" s="27">
        <v>0.73138503595750004</v>
      </c>
      <c r="UV30" s="27">
        <v>6.66791462325E-2</v>
      </c>
      <c r="UW30" s="27">
        <v>7.5193731529300001</v>
      </c>
      <c r="UX30" s="27">
        <v>0.51368326424749999</v>
      </c>
      <c r="UY30" s="27">
        <v>0.54005246403249996</v>
      </c>
      <c r="UZ30" s="27">
        <v>0.65868581233250001</v>
      </c>
      <c r="VA30" s="27">
        <v>0.67718485028249997</v>
      </c>
      <c r="VB30" s="27">
        <f t="shared" si="98"/>
        <v>1.9254759011745652</v>
      </c>
      <c r="VC30" s="27">
        <f t="shared" si="99"/>
        <v>1.4837206710137658</v>
      </c>
      <c r="VD30" s="27">
        <v>133.26</v>
      </c>
      <c r="VE30" s="27">
        <v>35.997750000000003</v>
      </c>
      <c r="VF30" s="27">
        <v>29.108250000000002</v>
      </c>
      <c r="VG30" s="27">
        <v>28.69425</v>
      </c>
      <c r="VH30" s="27">
        <v>160.674725</v>
      </c>
      <c r="VI30" s="27">
        <v>-2.4625499999999998</v>
      </c>
      <c r="VJ30" s="27">
        <v>-1.29515</v>
      </c>
      <c r="VK30" s="27">
        <v>134.32499999999999</v>
      </c>
      <c r="VL30" s="27">
        <v>190</v>
      </c>
      <c r="VM30" s="30">
        <f t="shared" si="100"/>
        <v>56.740000000000009</v>
      </c>
      <c r="VN30" s="30">
        <f t="shared" si="101"/>
        <v>55.675000000000011</v>
      </c>
      <c r="VO30" s="27">
        <v>0.58445217391304305</v>
      </c>
      <c r="VP30" s="27">
        <v>0.240513043478261</v>
      </c>
      <c r="VQ30" s="27">
        <v>4.5456521739130402E-2</v>
      </c>
      <c r="VR30" s="27">
        <v>6.7276086956521694E-2</v>
      </c>
      <c r="VS30" s="27">
        <v>7.1045652173912996E-2</v>
      </c>
      <c r="VT30" s="27">
        <v>8.7626086956521701E-2</v>
      </c>
      <c r="VU30" s="27">
        <v>0.79313075802826105</v>
      </c>
      <c r="VV30" s="27">
        <v>0.85507160479782596</v>
      </c>
      <c r="VW30" s="27">
        <v>0.56242398145434802</v>
      </c>
      <c r="VX30" s="27">
        <v>0.68115861804347799</v>
      </c>
      <c r="VY30" s="27">
        <v>0.416873856893478</v>
      </c>
      <c r="VZ30" s="27">
        <v>0.78288243026086901</v>
      </c>
      <c r="WA30" s="27">
        <v>0.73891044469782596</v>
      </c>
      <c r="WB30" s="27">
        <v>-2.62343890043478E-2</v>
      </c>
      <c r="WC30" s="27">
        <v>7.7141433193565199</v>
      </c>
      <c r="WD30" s="27">
        <v>0.48762855953478301</v>
      </c>
      <c r="WE30" s="27">
        <v>0.52554465973695697</v>
      </c>
      <c r="WF30" s="27">
        <v>0.63817889457391297</v>
      </c>
      <c r="WG30" s="27">
        <v>0.66496224425869499</v>
      </c>
      <c r="WH30" s="27">
        <f t="shared" si="102"/>
        <v>1.7632793170318484</v>
      </c>
      <c r="WI30" s="27">
        <f t="shared" si="103"/>
        <v>1.4300227773961427</v>
      </c>
      <c r="WJ30" s="27">
        <v>121.71521739130399</v>
      </c>
      <c r="WK30" s="27">
        <v>36.364130434782602</v>
      </c>
      <c r="WL30" s="27">
        <v>31.870869565217401</v>
      </c>
      <c r="WM30" s="27">
        <v>32.132608695652202</v>
      </c>
      <c r="WN30" s="27">
        <v>-119.708304347826</v>
      </c>
      <c r="WO30" s="27">
        <v>-2.6623478260869602</v>
      </c>
      <c r="WP30" s="27">
        <v>-1.46086956521739</v>
      </c>
      <c r="WQ30" s="27">
        <v>133.56888888888901</v>
      </c>
      <c r="WR30" s="27">
        <v>196.5</v>
      </c>
      <c r="WS30" s="30">
        <f t="shared" si="104"/>
        <v>74.784782608696005</v>
      </c>
      <c r="WT30" s="30">
        <f t="shared" si="105"/>
        <v>62.931111111110994</v>
      </c>
      <c r="WU30" s="28">
        <v>5.09</v>
      </c>
      <c r="WV30" s="24">
        <v>1.0900000000000001</v>
      </c>
      <c r="WW30" s="28">
        <v>80.7</v>
      </c>
      <c r="WX30" s="28">
        <v>27.6</v>
      </c>
      <c r="WY30" s="28">
        <v>6.9</v>
      </c>
      <c r="WZ30" s="28">
        <v>9.4</v>
      </c>
    </row>
    <row r="31" spans="1:624" x14ac:dyDescent="0.25">
      <c r="A31" s="27">
        <v>48</v>
      </c>
      <c r="B31" s="27">
        <v>6</v>
      </c>
      <c r="C31" s="27">
        <v>106</v>
      </c>
      <c r="D31" s="27">
        <v>1</v>
      </c>
      <c r="E31" s="27" t="s">
        <v>46</v>
      </c>
      <c r="F31" s="27">
        <v>5</v>
      </c>
      <c r="G31" s="27">
        <f t="shared" si="0"/>
        <v>65.52000000000001</v>
      </c>
      <c r="H31" s="28">
        <f t="shared" si="1"/>
        <v>21.840000000000003</v>
      </c>
      <c r="I31" s="29">
        <v>58.5</v>
      </c>
      <c r="J31" s="27">
        <f t="shared" si="2"/>
        <v>21.840000000000003</v>
      </c>
      <c r="K31" s="27">
        <f t="shared" si="3"/>
        <v>21.840000000000003</v>
      </c>
      <c r="L31" s="27">
        <f t="shared" si="4"/>
        <v>21.840000000000003</v>
      </c>
      <c r="M31" s="30">
        <v>408714.403124</v>
      </c>
      <c r="N31" s="30">
        <v>3660557.2511519999</v>
      </c>
      <c r="O31" s="31">
        <v>33.079785000000001</v>
      </c>
      <c r="P31" s="31">
        <v>-111.978058</v>
      </c>
      <c r="Q31" s="27">
        <v>49.679999999999993</v>
      </c>
      <c r="R31" s="27">
        <v>20.72</v>
      </c>
      <c r="S31" s="27">
        <v>29.600000000000005</v>
      </c>
      <c r="T31" s="27">
        <v>49.679999999999993</v>
      </c>
      <c r="U31" s="27">
        <v>18.72</v>
      </c>
      <c r="V31" s="27">
        <v>31.6</v>
      </c>
      <c r="W31" s="27">
        <v>45.866666666666703</v>
      </c>
      <c r="X31" s="27">
        <f t="shared" si="5"/>
        <v>-45.866666666666703</v>
      </c>
      <c r="Y31" s="29">
        <v>-9999</v>
      </c>
      <c r="Z31" s="29">
        <v>-9999</v>
      </c>
      <c r="AA31" s="29">
        <v>-9999</v>
      </c>
      <c r="AB31" s="27">
        <v>8.4</v>
      </c>
      <c r="AC31" s="27">
        <v>7.2</v>
      </c>
      <c r="AD31" s="27">
        <v>0.68</v>
      </c>
      <c r="AE31" s="27" t="s">
        <v>104</v>
      </c>
      <c r="AF31" s="27">
        <v>2</v>
      </c>
      <c r="AG31" s="27">
        <v>1</v>
      </c>
      <c r="AH31" s="27">
        <v>1.1000000000000001</v>
      </c>
      <c r="AI31" s="27">
        <v>3</v>
      </c>
      <c r="AJ31" s="27">
        <v>347</v>
      </c>
      <c r="AK31" s="27">
        <v>19</v>
      </c>
      <c r="AL31" s="27">
        <v>1.36</v>
      </c>
      <c r="AM31" s="27">
        <v>14.1</v>
      </c>
      <c r="AN31" s="27">
        <v>56.2</v>
      </c>
      <c r="AO31" s="27">
        <v>3.67</v>
      </c>
      <c r="AP31" s="27">
        <v>3282</v>
      </c>
      <c r="AQ31" s="27">
        <v>312</v>
      </c>
      <c r="AR31" s="27">
        <v>239</v>
      </c>
      <c r="AS31" s="27">
        <v>20.9</v>
      </c>
      <c r="AT31" s="27">
        <v>0</v>
      </c>
      <c r="AU31" s="27">
        <v>4</v>
      </c>
      <c r="AV31" s="27">
        <v>78</v>
      </c>
      <c r="AW31" s="27">
        <v>12</v>
      </c>
      <c r="AX31" s="27">
        <v>5</v>
      </c>
      <c r="AY31" s="27">
        <v>1</v>
      </c>
      <c r="AZ31" s="27">
        <v>55</v>
      </c>
      <c r="BA31" s="27">
        <v>138.14463544754003</v>
      </c>
      <c r="BB31" s="27">
        <v>81</v>
      </c>
      <c r="BC31" s="27">
        <v>4.085</v>
      </c>
      <c r="BD31" s="27">
        <v>0.82000000000000006</v>
      </c>
      <c r="BE31" s="27">
        <v>0.67500000000000004</v>
      </c>
      <c r="BF31" s="32">
        <v>12.518028547272094</v>
      </c>
      <c r="BG31" s="32">
        <v>9.3467387460213214</v>
      </c>
      <c r="BH31" s="32">
        <v>5.7999202074606027</v>
      </c>
      <c r="BI31" s="32">
        <v>6.398151868220169</v>
      </c>
      <c r="BJ31" s="32">
        <v>3.6994508237643533</v>
      </c>
      <c r="BK31" s="32">
        <v>1.2888400439604357</v>
      </c>
      <c r="BL31" s="24">
        <f t="shared" si="6"/>
        <v>87.45906917317366</v>
      </c>
      <c r="BM31" s="24">
        <f t="shared" si="7"/>
        <v>110.65875000301607</v>
      </c>
      <c r="BN31" s="24">
        <f t="shared" si="8"/>
        <v>136.25135747589675</v>
      </c>
      <c r="BO31" s="28">
        <f t="shared" si="9"/>
        <v>156.2045209467959</v>
      </c>
      <c r="BP31" s="24">
        <f t="shared" si="10"/>
        <v>25.592607472880676</v>
      </c>
      <c r="BQ31" s="24">
        <f t="shared" si="11"/>
        <v>14.797803295057413</v>
      </c>
      <c r="BR31" s="24">
        <f t="shared" si="12"/>
        <v>5.1553601758417429</v>
      </c>
      <c r="BS31" s="24">
        <f t="shared" si="13"/>
        <v>45.545770943779836</v>
      </c>
      <c r="BT31" s="32">
        <v>2.5593785788975749</v>
      </c>
      <c r="BU31" s="32">
        <v>2.8900868523510033</v>
      </c>
      <c r="BV31" s="32">
        <v>2.6808849910304962</v>
      </c>
      <c r="BW31" s="32">
        <v>2.4319600499375778</v>
      </c>
      <c r="BX31" s="32">
        <v>2.0808442851453606</v>
      </c>
      <c r="BY31" s="32">
        <v>2.6727281810461108</v>
      </c>
      <c r="BZ31" s="24">
        <f t="shared" si="14"/>
        <v>21.797861724994313</v>
      </c>
      <c r="CA31" s="24">
        <f t="shared" si="15"/>
        <v>32.521401689116296</v>
      </c>
      <c r="CB31" s="24">
        <f t="shared" si="16"/>
        <v>42.249241888866607</v>
      </c>
      <c r="CC31" s="24">
        <f t="shared" si="17"/>
        <v>9.727840199750311</v>
      </c>
      <c r="CD31" s="24">
        <f t="shared" si="18"/>
        <v>8.3233771405814423</v>
      </c>
      <c r="CE31" s="24">
        <f t="shared" si="19"/>
        <v>10.690912724184443</v>
      </c>
      <c r="CF31" s="24">
        <f t="shared" si="20"/>
        <v>28.742130064516196</v>
      </c>
      <c r="CG31" s="27">
        <v>3.7244693632358827</v>
      </c>
      <c r="CH31" s="27">
        <v>0.28537098227696006</v>
      </c>
      <c r="CI31" s="27">
        <v>-0.10433227344992052</v>
      </c>
      <c r="CJ31" s="27">
        <v>4.9525237381309353</v>
      </c>
      <c r="CK31" s="27">
        <v>3.97</v>
      </c>
      <c r="CL31" s="27">
        <f t="shared" si="21"/>
        <v>0.70750339116156213</v>
      </c>
      <c r="CM31" s="27">
        <v>2.8995685763017955</v>
      </c>
      <c r="CN31" s="27">
        <f t="shared" si="22"/>
        <v>0.72489214407544889</v>
      </c>
      <c r="CO31" s="27">
        <v>2.8538699073612905</v>
      </c>
      <c r="CP31" s="27">
        <v>3.13941377771165</v>
      </c>
      <c r="CQ31" s="28">
        <f t="shared" si="122"/>
        <v>16.039361382051371</v>
      </c>
      <c r="CR31" s="28">
        <f t="shared" si="123"/>
        <v>15.62203228825169</v>
      </c>
      <c r="CS31" s="28">
        <f t="shared" si="25"/>
        <v>18.452045852897939</v>
      </c>
      <c r="CT31" s="28">
        <f t="shared" si="26"/>
        <v>32.767094058644901</v>
      </c>
      <c r="CU31" s="27">
        <f t="shared" si="27"/>
        <v>2.8300135646462485</v>
      </c>
      <c r="CV31" s="27">
        <f t="shared" si="28"/>
        <v>2.8995685763017955</v>
      </c>
      <c r="CW31" s="27">
        <f t="shared" si="124"/>
        <v>11.415479629445162</v>
      </c>
      <c r="CX31" s="27">
        <f t="shared" si="125"/>
        <v>17.145061770393205</v>
      </c>
      <c r="CY31" s="29">
        <v>-9999</v>
      </c>
      <c r="CZ31" s="29">
        <v>-9999</v>
      </c>
      <c r="DA31" s="29">
        <v>-9999</v>
      </c>
      <c r="DB31" s="29">
        <v>-9999</v>
      </c>
      <c r="DC31" s="29">
        <v>-9999</v>
      </c>
      <c r="DD31" s="29">
        <v>-9999</v>
      </c>
      <c r="DE31" s="24">
        <v>7.6</v>
      </c>
      <c r="DF31" s="24">
        <v>7.6</v>
      </c>
      <c r="DG31" s="24">
        <v>7.6</v>
      </c>
      <c r="DH31" s="24">
        <v>15.333333333333334</v>
      </c>
      <c r="DI31" s="24">
        <v>26.333333333333332</v>
      </c>
      <c r="DJ31" s="24">
        <v>23.666666666666668</v>
      </c>
      <c r="DK31" s="24">
        <v>36</v>
      </c>
      <c r="DL31" s="24">
        <v>39.666666666666664</v>
      </c>
      <c r="DM31" s="24">
        <v>51</v>
      </c>
      <c r="DN31" s="24">
        <v>42</v>
      </c>
      <c r="DO31" s="24">
        <v>52.333333333333336</v>
      </c>
      <c r="DP31" s="24">
        <v>57.666666666666664</v>
      </c>
      <c r="DQ31" s="24">
        <v>68</v>
      </c>
      <c r="DR31" s="28">
        <f t="shared" si="109"/>
        <v>45.111111111111114</v>
      </c>
      <c r="DS31" s="28">
        <f t="shared" si="31"/>
        <v>46.444444444444436</v>
      </c>
      <c r="DT31" s="24">
        <v>73.666666666666671</v>
      </c>
      <c r="DU31" s="24">
        <v>86</v>
      </c>
      <c r="DV31" s="24">
        <v>73.666666666666671</v>
      </c>
      <c r="DW31" s="24">
        <v>85.333333333333329</v>
      </c>
      <c r="DX31" s="24">
        <v>80.333333333333329</v>
      </c>
      <c r="DY31" s="24">
        <v>93.333333333333329</v>
      </c>
      <c r="DZ31" s="28">
        <v>72.666666666666671</v>
      </c>
      <c r="EA31" s="28">
        <v>81</v>
      </c>
      <c r="EB31" s="24">
        <v>178</v>
      </c>
      <c r="EC31" s="24">
        <v>189</v>
      </c>
      <c r="ED31" s="24">
        <v>199</v>
      </c>
      <c r="EE31" s="24">
        <v>199</v>
      </c>
      <c r="EF31" s="24">
        <v>201</v>
      </c>
      <c r="EG31" s="24">
        <v>203</v>
      </c>
      <c r="EH31" s="33">
        <v>-9999</v>
      </c>
      <c r="EI31" s="33">
        <v>-9999</v>
      </c>
      <c r="EJ31" s="33">
        <v>-9999</v>
      </c>
      <c r="EK31" s="33">
        <v>-9999</v>
      </c>
      <c r="EL31" s="33">
        <v>-9999</v>
      </c>
      <c r="EM31" s="33">
        <v>-9999</v>
      </c>
      <c r="EN31" s="33">
        <v>-9999</v>
      </c>
      <c r="EO31" s="33">
        <v>-9999</v>
      </c>
      <c r="EP31" s="33">
        <v>-9999</v>
      </c>
      <c r="EQ31" s="29">
        <v>-9999</v>
      </c>
      <c r="ER31" s="29">
        <v>-9999</v>
      </c>
      <c r="ES31" s="29">
        <v>-9999</v>
      </c>
      <c r="ET31" s="29">
        <v>-9999</v>
      </c>
      <c r="EU31" s="29">
        <v>-9999</v>
      </c>
      <c r="EV31" s="29">
        <v>-9999</v>
      </c>
      <c r="EW31" s="33">
        <v>-9999</v>
      </c>
      <c r="EX31" s="33">
        <v>-9999</v>
      </c>
      <c r="EY31" s="29">
        <v>-9999</v>
      </c>
      <c r="EZ31" s="29">
        <v>-9999</v>
      </c>
      <c r="FA31" s="29">
        <v>-9999</v>
      </c>
      <c r="FB31" s="29">
        <v>-9999</v>
      </c>
      <c r="FC31" s="29">
        <v>-9999</v>
      </c>
      <c r="FD31" s="29">
        <v>-9999</v>
      </c>
      <c r="FE31" s="29">
        <v>-9999</v>
      </c>
      <c r="FF31" s="29">
        <v>-9999</v>
      </c>
      <c r="FG31" s="29">
        <v>-9999</v>
      </c>
      <c r="FH31" s="29">
        <v>-9999</v>
      </c>
      <c r="FI31" s="27">
        <v>310.84999999999997</v>
      </c>
      <c r="FJ31" s="27">
        <v>12</v>
      </c>
      <c r="FK31" s="27">
        <v>284.77999999999997</v>
      </c>
      <c r="FL31" s="27">
        <v>347.96</v>
      </c>
      <c r="FM31" s="27">
        <v>192</v>
      </c>
      <c r="FN31" s="27">
        <v>183.06</v>
      </c>
      <c r="FO31" s="27">
        <v>407.11</v>
      </c>
      <c r="FP31" s="24">
        <v>226.16</v>
      </c>
      <c r="FQ31" s="27">
        <v>163.88</v>
      </c>
      <c r="FR31" s="24">
        <v>237.39000000000001</v>
      </c>
      <c r="FS31" s="27">
        <v>170.35</v>
      </c>
      <c r="FT31" s="24">
        <f t="shared" si="32"/>
        <v>1606.6666666666667</v>
      </c>
      <c r="FU31" s="24">
        <f t="shared" si="33"/>
        <v>1434.5238095238094</v>
      </c>
      <c r="FV31" s="24">
        <f t="shared" si="34"/>
        <v>3047.5490196078426</v>
      </c>
      <c r="FW31" s="24">
        <f t="shared" si="114"/>
        <v>3411.372549019608</v>
      </c>
      <c r="FX31" s="24">
        <f t="shared" si="36"/>
        <v>1794.7058823529412</v>
      </c>
      <c r="FY31" s="24">
        <f t="shared" si="37"/>
        <v>3991.2745098039218</v>
      </c>
      <c r="FZ31" s="24">
        <f t="shared" si="38"/>
        <v>12244.901960784313</v>
      </c>
      <c r="GA31" s="24">
        <f t="shared" si="39"/>
        <v>2217.2549019607845</v>
      </c>
      <c r="GB31" s="24">
        <v>104.4</v>
      </c>
      <c r="GC31" s="24">
        <v>69.44</v>
      </c>
      <c r="GD31" s="24">
        <f t="shared" si="115"/>
        <v>52.319999999999993</v>
      </c>
      <c r="GE31" s="27">
        <v>3.24</v>
      </c>
      <c r="GF31" s="27">
        <f t="shared" si="116"/>
        <v>98.740588235294112</v>
      </c>
      <c r="GG31" s="27">
        <v>1.1299999999999999</v>
      </c>
      <c r="GH31" s="27">
        <f t="shared" si="117"/>
        <v>38.548509803921569</v>
      </c>
      <c r="GI31" s="27">
        <v>1.78</v>
      </c>
      <c r="GJ31" s="27">
        <f t="shared" si="118"/>
        <v>31.945764705882354</v>
      </c>
      <c r="GK31" s="27">
        <v>3.97</v>
      </c>
      <c r="GL31" s="27">
        <v>3.5739999999999998</v>
      </c>
      <c r="GM31" s="27">
        <f t="shared" si="44"/>
        <v>1.1108002238388361</v>
      </c>
      <c r="GN31" s="27">
        <v>3.73</v>
      </c>
      <c r="GO31" s="27">
        <f t="shared" si="45"/>
        <v>88.025019607843149</v>
      </c>
      <c r="GP31" s="24">
        <f t="shared" si="46"/>
        <v>257.25988235294119</v>
      </c>
      <c r="GQ31" s="24">
        <f t="shared" si="47"/>
        <v>229.69632352941176</v>
      </c>
      <c r="GR31" s="24">
        <f t="shared" si="126"/>
        <v>194.38321482439127</v>
      </c>
      <c r="GS31" s="27">
        <v>18.600000000000001</v>
      </c>
      <c r="GT31" s="24">
        <v>7.27</v>
      </c>
      <c r="GU31" s="24">
        <f t="shared" si="48"/>
        <v>6.76</v>
      </c>
      <c r="GV31" s="27">
        <f t="shared" si="49"/>
        <v>5230.4049569441377</v>
      </c>
      <c r="GW31" s="27">
        <v>2.38</v>
      </c>
      <c r="GX31" s="27">
        <f t="shared" si="50"/>
        <v>0.35207100591715978</v>
      </c>
      <c r="GY31" s="27">
        <f t="shared" si="51"/>
        <v>1841.4739345454211</v>
      </c>
      <c r="GZ31" s="29">
        <v>-9999</v>
      </c>
      <c r="HA31" s="29">
        <v>-9999</v>
      </c>
      <c r="HB31" s="27">
        <v>4446.8</v>
      </c>
      <c r="HC31" s="27">
        <f t="shared" si="52"/>
        <v>1565.5893491124261</v>
      </c>
      <c r="HD31" s="27">
        <f t="shared" si="53"/>
        <v>1620.384976331361</v>
      </c>
      <c r="HE31" s="29">
        <v>-9999</v>
      </c>
      <c r="HF31" s="30">
        <v>3.6500000000000004</v>
      </c>
      <c r="HG31" s="30">
        <f t="shared" si="55"/>
        <v>3.5900000000000003</v>
      </c>
      <c r="HH31" s="30">
        <v>2270</v>
      </c>
      <c r="HI31" s="30">
        <f t="shared" si="56"/>
        <v>0.49381017881705647</v>
      </c>
      <c r="HJ31" s="27">
        <f t="shared" si="57"/>
        <v>2824.1091853322641</v>
      </c>
      <c r="HK31" s="27">
        <f t="shared" si="58"/>
        <v>1756.3637947134901</v>
      </c>
      <c r="HL31" s="27">
        <v>4.1100000000000003</v>
      </c>
      <c r="HM31" s="30">
        <f t="shared" si="119"/>
        <v>116.07088751715607</v>
      </c>
      <c r="HN31" s="30">
        <f t="shared" si="60"/>
        <v>129.9993940192148</v>
      </c>
      <c r="HO31" s="30">
        <f t="shared" si="61"/>
        <v>0.5053232273536743</v>
      </c>
      <c r="HP31" s="27">
        <v>3.46</v>
      </c>
      <c r="HQ31" s="27">
        <v>0.56423571428571395</v>
      </c>
      <c r="HR31" s="27">
        <v>0.48450714285714302</v>
      </c>
      <c r="HS31" s="27">
        <v>0.46304285714285698</v>
      </c>
      <c r="HT31" s="27">
        <v>0.39090000000000003</v>
      </c>
      <c r="HU31" s="27">
        <v>0.27471785714285701</v>
      </c>
      <c r="HV31" s="27">
        <v>0.30438571428571398</v>
      </c>
      <c r="HW31" s="27">
        <v>0.181446917107143</v>
      </c>
      <c r="HX31" s="27">
        <v>9.8445730035714302E-2</v>
      </c>
      <c r="HY31" s="27">
        <v>0.106900534642857</v>
      </c>
      <c r="HZ31" s="27">
        <v>2.2590427499999999E-2</v>
      </c>
      <c r="IA31" s="27">
        <v>7.6024047321428603E-2</v>
      </c>
      <c r="IB31" s="27">
        <v>0.34504696532142898</v>
      </c>
      <c r="IC31" s="27">
        <v>0.29910784253571399</v>
      </c>
      <c r="ID31" s="27">
        <v>0.17454575532142899</v>
      </c>
      <c r="IE31" s="27">
        <v>0.44363735467857202</v>
      </c>
      <c r="IF31" s="27">
        <v>0.77595727957142901</v>
      </c>
      <c r="IG31" s="27">
        <v>0.41787304228571398</v>
      </c>
      <c r="IH31" s="27">
        <v>0.79112961550000005</v>
      </c>
      <c r="II31" s="27">
        <v>0.45861019942857101</v>
      </c>
      <c r="IJ31" s="27">
        <f t="shared" si="120"/>
        <v>3.7144758735440124</v>
      </c>
      <c r="IK31" s="27">
        <f t="shared" si="63"/>
        <v>0.16455602895431176</v>
      </c>
      <c r="IL31" s="27">
        <v>105.085714285714</v>
      </c>
      <c r="IM31" s="27">
        <v>27.5614285714286</v>
      </c>
      <c r="IN31" s="27">
        <v>32.769285714285701</v>
      </c>
      <c r="IO31" s="27">
        <v>33.0678571428571</v>
      </c>
      <c r="IP31" s="27">
        <v>116.157142857143</v>
      </c>
      <c r="IQ31" s="27">
        <v>-0.95250000000000001</v>
      </c>
      <c r="IR31" s="27">
        <v>-1.4710000000000001</v>
      </c>
      <c r="IS31" s="30">
        <v>104</v>
      </c>
      <c r="IT31" s="30">
        <v>118.5</v>
      </c>
      <c r="IU31" s="30">
        <f t="shared" si="64"/>
        <v>-1.0857142857140047</v>
      </c>
      <c r="IV31" s="27">
        <v>0.56968333333333299</v>
      </c>
      <c r="IW31" s="27">
        <v>0.46411666666666701</v>
      </c>
      <c r="IX31" s="27">
        <v>0.446905555555556</v>
      </c>
      <c r="IY31" s="27">
        <v>0.37990277777777798</v>
      </c>
      <c r="IZ31" s="27">
        <v>0.26488611111111099</v>
      </c>
      <c r="JA31" s="27">
        <v>0.29159166666666703</v>
      </c>
      <c r="JB31" s="27">
        <v>0.20016024190277801</v>
      </c>
      <c r="JC31" s="27">
        <v>0.120240247177778</v>
      </c>
      <c r="JD31" s="27">
        <v>9.9732239738888895E-2</v>
      </c>
      <c r="JE31" s="27">
        <v>1.8162944502777799E-2</v>
      </c>
      <c r="JF31" s="27">
        <v>0.102489016116667</v>
      </c>
      <c r="JG31" s="27">
        <v>0.365148404177778</v>
      </c>
      <c r="JH31" s="27">
        <v>0.322842184922222</v>
      </c>
      <c r="JI31" s="27">
        <v>0.178371820113889</v>
      </c>
      <c r="JJ31" s="27">
        <v>0.50113634350277803</v>
      </c>
      <c r="JK31" s="27">
        <v>0.89641108766111099</v>
      </c>
      <c r="JL31" s="27">
        <v>0.51106956578333296</v>
      </c>
      <c r="JM31" s="27">
        <v>0.90514919934166704</v>
      </c>
      <c r="JN31" s="27">
        <v>0.55617192670833304</v>
      </c>
      <c r="JO31" s="27">
        <f t="shared" si="65"/>
        <v>6.1336346029696536</v>
      </c>
      <c r="JP31" s="27">
        <f t="shared" si="66"/>
        <v>0.22745717671562304</v>
      </c>
      <c r="JQ31" s="27">
        <v>33.490555555555602</v>
      </c>
      <c r="JR31" s="27">
        <v>47.071666666666701</v>
      </c>
      <c r="JS31" s="27">
        <v>48.492777777777803</v>
      </c>
      <c r="JT31" s="27">
        <v>-174.602611111111</v>
      </c>
      <c r="JU31" s="27">
        <v>-1.1065</v>
      </c>
      <c r="JV31" s="27">
        <v>-2.8797222222222199</v>
      </c>
      <c r="JW31" s="30">
        <v>105.5</v>
      </c>
      <c r="JX31" s="30">
        <v>119</v>
      </c>
      <c r="JY31" s="27">
        <v>0.46827906976744199</v>
      </c>
      <c r="JZ31" s="27">
        <v>0.39900930232558102</v>
      </c>
      <c r="KA31" s="27">
        <v>0.34585813953488398</v>
      </c>
      <c r="KB31" s="27">
        <v>0.28294651162790702</v>
      </c>
      <c r="KC31" s="27">
        <v>0.21023488372092999</v>
      </c>
      <c r="KD31" s="27">
        <v>0.22046744186046499</v>
      </c>
      <c r="KE31" s="27">
        <v>0.24623386481395301</v>
      </c>
      <c r="KF31" s="27">
        <v>0.14987801385348801</v>
      </c>
      <c r="KG31" s="27">
        <v>0.170023681130233</v>
      </c>
      <c r="KH31" s="27">
        <v>7.1141873274418593E-2</v>
      </c>
      <c r="KI31" s="27">
        <v>7.9642439446511601E-2</v>
      </c>
      <c r="KJ31" s="27">
        <v>0.37984169434651199</v>
      </c>
      <c r="KK31" s="27">
        <v>0.35930871200465098</v>
      </c>
      <c r="KL31" s="27">
        <v>0.14744708940232601</v>
      </c>
      <c r="KM31" s="27">
        <v>0.65619013642325597</v>
      </c>
      <c r="KN31" s="27">
        <v>0.53765570809534902</v>
      </c>
      <c r="KO31" s="27">
        <v>0.32136189937674398</v>
      </c>
      <c r="KP31" s="27">
        <v>0.570933626544186</v>
      </c>
      <c r="KQ31" s="27">
        <v>0.37071775526046502</v>
      </c>
      <c r="KR31" s="27">
        <f t="shared" si="67"/>
        <v>1.3032596805950809</v>
      </c>
      <c r="KS31" s="27">
        <f t="shared" si="68"/>
        <v>0.17360439227388902</v>
      </c>
      <c r="KT31" s="27">
        <v>105.79523809523801</v>
      </c>
      <c r="KU31" s="27">
        <v>39.117142857142902</v>
      </c>
      <c r="KV31" s="27">
        <v>55.058095238095198</v>
      </c>
      <c r="KW31" s="27">
        <v>55.770952380952401</v>
      </c>
      <c r="KX31" s="27">
        <v>105.03357142857099</v>
      </c>
      <c r="KY31" s="27">
        <v>-1.4892380952380999</v>
      </c>
      <c r="KZ31" s="27">
        <v>-2.70628571428571</v>
      </c>
      <c r="LA31" s="30">
        <v>109.5</v>
      </c>
      <c r="LB31" s="30">
        <v>122</v>
      </c>
      <c r="LC31" s="30">
        <f t="shared" si="128"/>
        <v>3.7047619047619946</v>
      </c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30"/>
      <c r="MG31" s="30"/>
      <c r="MH31" s="30"/>
      <c r="MI31" s="27">
        <v>0.56106</v>
      </c>
      <c r="MJ31" s="27">
        <v>0.31812499999999999</v>
      </c>
      <c r="MK31" s="27">
        <v>0.2118025</v>
      </c>
      <c r="ML31" s="27">
        <v>0.18482000000000001</v>
      </c>
      <c r="MM31" s="27">
        <v>0.144205</v>
      </c>
      <c r="MN31" s="27">
        <v>0.17454249999999999</v>
      </c>
      <c r="MO31" s="27">
        <v>0.50234912301750001</v>
      </c>
      <c r="MP31" s="27">
        <v>0.45028392912499998</v>
      </c>
      <c r="MQ31" s="27">
        <v>0.26399287529249998</v>
      </c>
      <c r="MR31" s="27">
        <v>0.20025122482499999</v>
      </c>
      <c r="MS31" s="27">
        <v>0.27553601295500002</v>
      </c>
      <c r="MT31" s="27">
        <v>0.58940942625250003</v>
      </c>
      <c r="MU31" s="27">
        <v>0.52369162381750001</v>
      </c>
      <c r="MV31" s="27">
        <v>0.12365915837499999</v>
      </c>
      <c r="MW31" s="27">
        <v>2.0434399685525002</v>
      </c>
      <c r="MX31" s="27">
        <v>0.61547299925749999</v>
      </c>
      <c r="MY31" s="27">
        <v>0.54984971460999998</v>
      </c>
      <c r="MZ31" s="27">
        <v>0.69839391515500004</v>
      </c>
      <c r="NA31" s="27">
        <v>0.64696018787249998</v>
      </c>
      <c r="NB31" s="27">
        <f t="shared" si="73"/>
        <v>2.284887958804581</v>
      </c>
      <c r="NC31" s="27">
        <f t="shared" si="74"/>
        <v>0.76364636542239683</v>
      </c>
      <c r="ND31" s="27">
        <v>113.8</v>
      </c>
      <c r="NE31" s="27">
        <v>40.961428571428598</v>
      </c>
      <c r="NF31" s="27">
        <v>38.857142857142897</v>
      </c>
      <c r="NG31" s="27">
        <v>-75.296571428571397</v>
      </c>
      <c r="NH31" s="27">
        <v>-2.39928571428571</v>
      </c>
      <c r="NI31" s="27">
        <v>-0.52637500000000004</v>
      </c>
      <c r="NJ31" s="28">
        <v>131</v>
      </c>
      <c r="NK31" s="28">
        <v>148.5</v>
      </c>
      <c r="NL31" s="30">
        <f t="shared" si="75"/>
        <v>17.200000000000003</v>
      </c>
      <c r="NM31" s="27">
        <v>0.57428823529411799</v>
      </c>
      <c r="NN31" s="27">
        <v>0.30836470588235299</v>
      </c>
      <c r="NO31" s="27">
        <v>0.16264117647058801</v>
      </c>
      <c r="NP31" s="27">
        <v>0.141782352941177</v>
      </c>
      <c r="NQ31" s="27">
        <v>0.126447058823529</v>
      </c>
      <c r="NR31" s="27">
        <v>0.14432941176470601</v>
      </c>
      <c r="NS31" s="27">
        <v>0.60276515022352894</v>
      </c>
      <c r="NT31" s="27">
        <v>0.55762470071176495</v>
      </c>
      <c r="NU31" s="27">
        <v>0.36964636526470601</v>
      </c>
      <c r="NV31" s="27">
        <v>0.30919963452941202</v>
      </c>
      <c r="NW31" s="27">
        <v>0.30055074730588199</v>
      </c>
      <c r="NX31" s="27">
        <v>0.63833554911176504</v>
      </c>
      <c r="NY31" s="27">
        <v>0.59726142950000005</v>
      </c>
      <c r="NZ31" s="27">
        <v>5.7375420364705901E-2</v>
      </c>
      <c r="OA31" s="27">
        <v>3.0574501252294102</v>
      </c>
      <c r="OB31" s="27">
        <v>0.53908155981176498</v>
      </c>
      <c r="OC31" s="27">
        <v>0.49865020830588203</v>
      </c>
      <c r="OD31" s="27">
        <v>0.64539125817647103</v>
      </c>
      <c r="OE31" s="27">
        <v>0.61432950638823502</v>
      </c>
      <c r="OF31" s="27">
        <f t="shared" si="76"/>
        <v>1.8248496346829195</v>
      </c>
      <c r="OG31" s="27">
        <f t="shared" si="77"/>
        <v>0.86236694517569035</v>
      </c>
      <c r="OH31" s="27">
        <v>106.229411764706</v>
      </c>
      <c r="OI31" s="27">
        <v>36.668823529411803</v>
      </c>
      <c r="OJ31" s="27">
        <v>34.064705882352897</v>
      </c>
      <c r="OK31" s="27">
        <v>38.122105263157898</v>
      </c>
      <c r="OL31" s="28">
        <v>147</v>
      </c>
      <c r="OM31" s="28">
        <v>162</v>
      </c>
      <c r="ON31" s="30">
        <f t="shared" si="127"/>
        <v>40.770588235293999</v>
      </c>
      <c r="OO31" s="27">
        <v>0.56374909090909098</v>
      </c>
      <c r="OP31" s="27">
        <v>0.28701818181818201</v>
      </c>
      <c r="OQ31" s="27">
        <v>0.12318727272727301</v>
      </c>
      <c r="OR31" s="27">
        <v>0.120712727272727</v>
      </c>
      <c r="OS31" s="27">
        <v>0.111030909090909</v>
      </c>
      <c r="OT31" s="27">
        <v>0.131318181818182</v>
      </c>
      <c r="OU31" s="27">
        <v>0.64627421042181799</v>
      </c>
      <c r="OV31" s="27">
        <v>0.64037811033454595</v>
      </c>
      <c r="OW31" s="27">
        <v>0.40725031109272702</v>
      </c>
      <c r="OX31" s="27">
        <v>0.39893990711454602</v>
      </c>
      <c r="OY31" s="27">
        <v>0.32483960362181802</v>
      </c>
      <c r="OZ31" s="27">
        <v>0.67022839327636397</v>
      </c>
      <c r="PA31" s="27">
        <v>0.62113352957636403</v>
      </c>
      <c r="PB31" s="27">
        <v>4.20771111709091E-2</v>
      </c>
      <c r="PC31" s="27">
        <v>3.6765713594218199</v>
      </c>
      <c r="PD31" s="27">
        <v>0.50763861896909102</v>
      </c>
      <c r="PE31" s="27">
        <v>0.50269785937636402</v>
      </c>
      <c r="PF31" s="27">
        <v>0.62817080309272699</v>
      </c>
      <c r="PG31" s="27">
        <v>0.62445043507818199</v>
      </c>
      <c r="PH31" s="27">
        <f t="shared" si="79"/>
        <v>1.6891251512091183</v>
      </c>
      <c r="PI31" s="27">
        <f t="shared" si="80"/>
        <v>0.96415811478525182</v>
      </c>
      <c r="PJ31" s="27">
        <v>110.423529411765</v>
      </c>
      <c r="PK31" s="27">
        <v>40.06</v>
      </c>
      <c r="PL31" s="27">
        <v>37.122941176470597</v>
      </c>
      <c r="PM31" s="27">
        <v>36.442352941176502</v>
      </c>
      <c r="PN31" s="27">
        <v>-20.029836363636399</v>
      </c>
      <c r="PO31" s="27">
        <v>-0.70809090909090899</v>
      </c>
      <c r="PP31" s="27">
        <v>-0.82554545454545503</v>
      </c>
      <c r="PQ31" s="27">
        <v>116.59375</v>
      </c>
      <c r="PR31" s="30">
        <v>159</v>
      </c>
      <c r="PS31" s="30">
        <v>171</v>
      </c>
      <c r="PT31" s="30">
        <f t="shared" si="81"/>
        <v>48.576470588234997</v>
      </c>
      <c r="PU31" s="30">
        <f t="shared" si="82"/>
        <v>42.40625</v>
      </c>
      <c r="PV31" s="27">
        <v>0.60438095238095202</v>
      </c>
      <c r="PW31" s="27">
        <v>0.27565714285714299</v>
      </c>
      <c r="PX31" s="27">
        <v>8.9700000000000002E-2</v>
      </c>
      <c r="PY31" s="27">
        <v>0.10079523809523799</v>
      </c>
      <c r="PZ31" s="27">
        <v>8.91595238095238E-2</v>
      </c>
      <c r="QA31" s="27">
        <v>0.119161904761905</v>
      </c>
      <c r="QB31" s="27">
        <v>0.71354421354761899</v>
      </c>
      <c r="QC31" s="27">
        <v>0.741060642538095</v>
      </c>
      <c r="QD31" s="27">
        <v>0.46421652198809499</v>
      </c>
      <c r="QE31" s="27">
        <v>0.50889311470714305</v>
      </c>
      <c r="QF31" s="27">
        <v>0.37313766400714299</v>
      </c>
      <c r="QG31" s="27">
        <v>0.74241333842380997</v>
      </c>
      <c r="QH31" s="27">
        <v>0.67001215279285697</v>
      </c>
      <c r="QI31" s="27">
        <v>6.1710400804761902E-2</v>
      </c>
      <c r="QJ31" s="27">
        <v>5.0037244393952403</v>
      </c>
      <c r="QK31" s="27">
        <v>0.50353583701190496</v>
      </c>
      <c r="QL31" s="27">
        <v>0.52286036609761899</v>
      </c>
      <c r="QM31" s="27">
        <v>0.63826667780476198</v>
      </c>
      <c r="QN31" s="27">
        <v>0.65234829806904804</v>
      </c>
      <c r="QO31" s="27">
        <f t="shared" si="83"/>
        <v>1.7677396225448734</v>
      </c>
      <c r="QP31" s="27">
        <f t="shared" si="84"/>
        <v>1.192509673852955</v>
      </c>
      <c r="QQ31" s="27">
        <v>113.31578947368401</v>
      </c>
      <c r="QR31" s="27">
        <v>32.632631578947397</v>
      </c>
      <c r="QS31" s="27">
        <v>31.289473684210499</v>
      </c>
      <c r="QT31" s="27">
        <v>31.3115789473684</v>
      </c>
      <c r="QU31" s="27">
        <f t="shared" si="85"/>
        <v>-1.321052631578997</v>
      </c>
      <c r="QV31" s="27">
        <v>-34.099595238095198</v>
      </c>
      <c r="QW31" s="27">
        <v>-1.16659523809524</v>
      </c>
      <c r="QX31" s="27">
        <v>-1.15157142857143</v>
      </c>
      <c r="QY31" s="27">
        <v>116.210526315789</v>
      </c>
      <c r="QZ31" s="30">
        <v>164.5</v>
      </c>
      <c r="RA31" s="30">
        <v>180</v>
      </c>
      <c r="RB31" s="30">
        <f t="shared" si="121"/>
        <v>51.184210526315994</v>
      </c>
      <c r="RC31" s="30">
        <f t="shared" si="87"/>
        <v>48.289473684211004</v>
      </c>
      <c r="RD31" s="27">
        <v>0.68453249999999999</v>
      </c>
      <c r="RE31" s="27">
        <v>0.31261250000000002</v>
      </c>
      <c r="RF31" s="27">
        <v>9.3289999999999998E-2</v>
      </c>
      <c r="RG31" s="27">
        <v>0.1024225</v>
      </c>
      <c r="RH31" s="27">
        <v>9.6335000000000004E-2</v>
      </c>
      <c r="RI31" s="27">
        <v>0.12459000000000001</v>
      </c>
      <c r="RJ31" s="27">
        <v>0.7393391184875</v>
      </c>
      <c r="RK31" s="27">
        <v>0.759804412865</v>
      </c>
      <c r="RL31" s="27">
        <v>0.50606204376249997</v>
      </c>
      <c r="RM31" s="27">
        <v>0.54006542655750001</v>
      </c>
      <c r="RN31" s="27">
        <v>0.37290731502000002</v>
      </c>
      <c r="RO31" s="27">
        <v>0.75289229427250004</v>
      </c>
      <c r="RP31" s="27">
        <v>0.69165151216999998</v>
      </c>
      <c r="RQ31" s="27">
        <v>3.0981742432500001E-2</v>
      </c>
      <c r="RR31" s="27">
        <v>5.692278500105</v>
      </c>
      <c r="RS31" s="27">
        <v>0.49090072462750001</v>
      </c>
      <c r="RT31" s="27">
        <v>0.50443474858750004</v>
      </c>
      <c r="RU31" s="27">
        <v>0.62908240096500001</v>
      </c>
      <c r="RV31" s="27">
        <v>0.63894191551000001</v>
      </c>
      <c r="RW31" s="27">
        <f t="shared" si="88"/>
        <v>1.6957676480981201</v>
      </c>
      <c r="RX31" s="27">
        <f t="shared" si="89"/>
        <v>1.1897157023471547</v>
      </c>
      <c r="RY31" s="27">
        <v>108.49642857142901</v>
      </c>
      <c r="RZ31" s="27">
        <v>36.448928571428603</v>
      </c>
      <c r="SA31" s="27">
        <v>33.344642857142901</v>
      </c>
      <c r="SB31" s="27">
        <v>32.465357142857101</v>
      </c>
      <c r="SC31" s="27">
        <v>139.98888888888899</v>
      </c>
      <c r="SD31" s="27">
        <v>168.5</v>
      </c>
      <c r="SE31" s="27">
        <v>183</v>
      </c>
      <c r="SF31" s="30">
        <f t="shared" si="90"/>
        <v>60.003571428570993</v>
      </c>
      <c r="SG31" s="30">
        <f t="shared" si="91"/>
        <v>28.511111111111006</v>
      </c>
      <c r="SH31" s="27">
        <v>0.57082857142857102</v>
      </c>
      <c r="SI31" s="27">
        <v>0.25054523809523799</v>
      </c>
      <c r="SJ31" s="27">
        <v>7.2778571428571401E-2</v>
      </c>
      <c r="SK31" s="27">
        <v>8.3478571428571402E-2</v>
      </c>
      <c r="SL31" s="27">
        <v>7.8552380952380998E-2</v>
      </c>
      <c r="SM31" s="27">
        <v>0.10746190476190499</v>
      </c>
      <c r="SN31" s="27">
        <v>0.74457421085476205</v>
      </c>
      <c r="SO31" s="27">
        <v>0.77360262088333298</v>
      </c>
      <c r="SP31" s="27">
        <v>0.49988561318095198</v>
      </c>
      <c r="SQ31" s="27">
        <v>0.54959899017142899</v>
      </c>
      <c r="SR31" s="27">
        <v>0.38990381330476198</v>
      </c>
      <c r="SS31" s="27">
        <v>0.75784210863333301</v>
      </c>
      <c r="ST31" s="27">
        <v>0.68278921088095201</v>
      </c>
      <c r="SU31" s="27">
        <v>3.11959097119048E-2</v>
      </c>
      <c r="SV31" s="27">
        <v>5.8504170164381</v>
      </c>
      <c r="SW31" s="27">
        <v>0.50414464964047601</v>
      </c>
      <c r="SX31" s="27">
        <v>0.52366014413571405</v>
      </c>
      <c r="SY31" s="27">
        <v>0.64307153350714297</v>
      </c>
      <c r="SZ31" s="27">
        <v>0.65712373937857105</v>
      </c>
      <c r="TA31" s="27">
        <f t="shared" si="92"/>
        <v>1.8017063566472897</v>
      </c>
      <c r="TB31" s="27">
        <f t="shared" si="93"/>
        <v>1.2783453230573314</v>
      </c>
      <c r="TC31" s="27">
        <v>0.64220222222222201</v>
      </c>
      <c r="TD31" s="27">
        <v>0.26882888888888901</v>
      </c>
      <c r="TE31" s="27">
        <v>6.8782222222222203E-2</v>
      </c>
      <c r="TF31" s="27">
        <v>8.20244444444444E-2</v>
      </c>
      <c r="TG31" s="27">
        <v>8.1897777777777805E-2</v>
      </c>
      <c r="TH31" s="27">
        <v>0.104873333333333</v>
      </c>
      <c r="TI31" s="27">
        <v>0.77314892636444399</v>
      </c>
      <c r="TJ31" s="27">
        <v>0.80634356685555597</v>
      </c>
      <c r="TK31" s="27">
        <v>0.532113024773333</v>
      </c>
      <c r="TL31" s="27">
        <v>0.59240198512666697</v>
      </c>
      <c r="TM31" s="27">
        <v>0.40970683654666701</v>
      </c>
      <c r="TN31" s="27">
        <v>0.77358159850666697</v>
      </c>
      <c r="TO31" s="27">
        <v>0.718866635993333</v>
      </c>
      <c r="TP31" s="27">
        <v>1.5642493377777799E-3</v>
      </c>
      <c r="TQ31" s="27">
        <v>6.8431043419288899</v>
      </c>
      <c r="TR31" s="27">
        <v>0.50814327700222195</v>
      </c>
      <c r="TS31" s="27">
        <v>0.52995951938222197</v>
      </c>
      <c r="TT31" s="27">
        <v>0.65099530966666697</v>
      </c>
      <c r="TU31" s="27">
        <v>0.66647881240444395</v>
      </c>
      <c r="TV31" s="27">
        <f t="shared" si="94"/>
        <v>1.8664311660612494</v>
      </c>
      <c r="TW31" s="27">
        <f t="shared" si="95"/>
        <v>1.3888884296495894</v>
      </c>
      <c r="TX31" s="27">
        <v>118.46</v>
      </c>
      <c r="TY31" s="27">
        <v>33.556444444444402</v>
      </c>
      <c r="TZ31" s="27">
        <v>29.484444444444399</v>
      </c>
      <c r="UA31" s="27">
        <v>29.7148888888889</v>
      </c>
      <c r="UB31" s="27">
        <v>-97.249133333333305</v>
      </c>
      <c r="UC31" s="27">
        <v>-2.6388444444444401</v>
      </c>
      <c r="UD31" s="27">
        <v>-2.07117777777778</v>
      </c>
      <c r="UE31" s="27">
        <v>122.74</v>
      </c>
      <c r="UF31" s="27">
        <v>185</v>
      </c>
      <c r="UG31" s="30">
        <f t="shared" si="96"/>
        <v>66.540000000000006</v>
      </c>
      <c r="UH31" s="30">
        <f t="shared" si="97"/>
        <v>62.260000000000005</v>
      </c>
      <c r="UI31" s="27">
        <v>0.58992608695652204</v>
      </c>
      <c r="UJ31" s="27">
        <v>0.23989347826086899</v>
      </c>
      <c r="UK31" s="27">
        <v>5.40239130434782E-2</v>
      </c>
      <c r="UL31" s="27">
        <v>7.0186956521739105E-2</v>
      </c>
      <c r="UM31" s="27">
        <v>6.6017391304347806E-2</v>
      </c>
      <c r="UN31" s="27">
        <v>9.12673913043478E-2</v>
      </c>
      <c r="UO31" s="27">
        <v>0.78696481579347799</v>
      </c>
      <c r="UP31" s="27">
        <v>0.831955672965218</v>
      </c>
      <c r="UQ31" s="27">
        <v>0.54689124744999995</v>
      </c>
      <c r="UR31" s="27">
        <v>0.632209769776087</v>
      </c>
      <c r="US31" s="27">
        <v>0.42171530842826099</v>
      </c>
      <c r="UT31" s="27">
        <v>0.79827300990434802</v>
      </c>
      <c r="UU31" s="27">
        <v>0.73147213001304301</v>
      </c>
      <c r="UV31" s="27">
        <v>3.0933219328260899E-2</v>
      </c>
      <c r="UW31" s="27">
        <v>7.4277532007999998</v>
      </c>
      <c r="UX31" s="27">
        <v>0.50702922498260905</v>
      </c>
      <c r="UY31" s="27">
        <v>0.53592063434130499</v>
      </c>
      <c r="UZ31" s="27">
        <v>0.65311949868043495</v>
      </c>
      <c r="VA31" s="27">
        <v>0.67345017519999995</v>
      </c>
      <c r="VB31" s="27">
        <f t="shared" si="98"/>
        <v>1.8832163742690158</v>
      </c>
      <c r="VC31" s="27">
        <f t="shared" si="99"/>
        <v>1.4591168181529919</v>
      </c>
      <c r="VD31" s="27">
        <v>117.80652173913001</v>
      </c>
      <c r="VE31" s="27">
        <v>36.510869565217398</v>
      </c>
      <c r="VF31" s="27">
        <v>28.645</v>
      </c>
      <c r="VG31" s="27">
        <v>28.5689130434783</v>
      </c>
      <c r="VH31" s="27">
        <v>159.922608695652</v>
      </c>
      <c r="VI31" s="27">
        <v>-2.65041304347826</v>
      </c>
      <c r="VJ31" s="27">
        <v>-1.81934782608696</v>
      </c>
      <c r="VK31" s="27">
        <v>127.64565217391301</v>
      </c>
      <c r="VL31" s="27">
        <v>190</v>
      </c>
      <c r="VM31" s="30">
        <f t="shared" si="100"/>
        <v>72.193478260869995</v>
      </c>
      <c r="VN31" s="30">
        <f t="shared" si="101"/>
        <v>62.354347826086993</v>
      </c>
      <c r="VO31" s="27">
        <v>0.61311590909090896</v>
      </c>
      <c r="VP31" s="27">
        <v>0.25345909090909102</v>
      </c>
      <c r="VQ31" s="27">
        <v>4.7350000000000003E-2</v>
      </c>
      <c r="VR31" s="27">
        <v>7.04136363636364E-2</v>
      </c>
      <c r="VS31" s="27">
        <v>7.3836363636363603E-2</v>
      </c>
      <c r="VT31" s="27">
        <v>9.1559090909090896E-2</v>
      </c>
      <c r="VU31" s="27">
        <v>0.79358580748409102</v>
      </c>
      <c r="VV31" s="27">
        <v>0.85608289474545496</v>
      </c>
      <c r="VW31" s="27">
        <v>0.564841892170454</v>
      </c>
      <c r="VX31" s="27">
        <v>0.68455108249545504</v>
      </c>
      <c r="VY31" s="27">
        <v>0.414862350256818</v>
      </c>
      <c r="VZ31" s="27">
        <v>0.78415319127272698</v>
      </c>
      <c r="WA31" s="27">
        <v>0.73938502352727298</v>
      </c>
      <c r="WB31" s="27">
        <v>-2.3171049077272701E-2</v>
      </c>
      <c r="WC31" s="27">
        <v>7.7351943493045496</v>
      </c>
      <c r="WD31" s="27">
        <v>0.48481097730454498</v>
      </c>
      <c r="WE31" s="27">
        <v>0.522788405936364</v>
      </c>
      <c r="WF31" s="27">
        <v>0.63568296365227295</v>
      </c>
      <c r="WG31" s="27">
        <v>0.66254166479772703</v>
      </c>
      <c r="WH31" s="27">
        <f t="shared" si="102"/>
        <v>1.7449827981651356</v>
      </c>
      <c r="WI31" s="27">
        <f t="shared" si="103"/>
        <v>1.4189935618084308</v>
      </c>
      <c r="WJ31" s="27">
        <v>116.568181818182</v>
      </c>
      <c r="WK31" s="27">
        <v>36.742272727272699</v>
      </c>
      <c r="WL31" s="27">
        <v>30.139318181818201</v>
      </c>
      <c r="WM31" s="27">
        <v>30.608181818181802</v>
      </c>
      <c r="WN31" s="27">
        <v>-119.581477272727</v>
      </c>
      <c r="WO31" s="27">
        <v>-2.74597727272727</v>
      </c>
      <c r="WP31" s="27">
        <v>-1.8764772727272701</v>
      </c>
      <c r="WQ31" s="27">
        <v>133.11136363636399</v>
      </c>
      <c r="WR31" s="27">
        <v>196.5</v>
      </c>
      <c r="WS31" s="30">
        <f t="shared" si="104"/>
        <v>79.931818181818002</v>
      </c>
      <c r="WT31" s="30">
        <f t="shared" si="105"/>
        <v>63.38863636363601</v>
      </c>
      <c r="WU31" s="28">
        <v>5.0599999999999996</v>
      </c>
      <c r="WV31" s="24">
        <v>1.08</v>
      </c>
      <c r="WW31" s="28">
        <v>80.099999999999994</v>
      </c>
      <c r="WX31" s="28">
        <v>27.9</v>
      </c>
      <c r="WY31" s="28">
        <v>6.6</v>
      </c>
      <c r="WZ31" s="28">
        <v>10.1</v>
      </c>
    </row>
    <row r="32" spans="1:624" x14ac:dyDescent="0.25">
      <c r="A32" s="27">
        <v>49</v>
      </c>
      <c r="B32" s="27">
        <v>7</v>
      </c>
      <c r="C32" s="27">
        <v>107</v>
      </c>
      <c r="D32" s="27">
        <v>1</v>
      </c>
      <c r="E32" s="27" t="s">
        <v>44</v>
      </c>
      <c r="F32" s="27">
        <v>1</v>
      </c>
      <c r="G32" s="27">
        <f t="shared" si="0"/>
        <v>0</v>
      </c>
      <c r="H32" s="28">
        <f t="shared" si="1"/>
        <v>0</v>
      </c>
      <c r="I32" s="29">
        <v>0</v>
      </c>
      <c r="J32" s="27">
        <f t="shared" si="2"/>
        <v>0</v>
      </c>
      <c r="K32" s="27">
        <f t="shared" si="3"/>
        <v>0</v>
      </c>
      <c r="L32" s="27">
        <f t="shared" si="4"/>
        <v>0</v>
      </c>
      <c r="M32" s="30">
        <v>408706.24755799997</v>
      </c>
      <c r="N32" s="30">
        <v>3660557.375182</v>
      </c>
      <c r="O32" s="31">
        <v>33.079785000000001</v>
      </c>
      <c r="P32" s="31">
        <v>-111.978145</v>
      </c>
      <c r="Q32" s="27">
        <v>47.679999999999993</v>
      </c>
      <c r="R32" s="27">
        <v>22.72</v>
      </c>
      <c r="S32" s="27">
        <v>29.600000000000005</v>
      </c>
      <c r="T32" s="27">
        <v>51.679999999999993</v>
      </c>
      <c r="U32" s="27">
        <v>18.72</v>
      </c>
      <c r="V32" s="27">
        <v>29.600000000000005</v>
      </c>
      <c r="W32" s="27">
        <v>48.7083333333333</v>
      </c>
      <c r="X32" s="27">
        <f t="shared" si="5"/>
        <v>-48.7083333333333</v>
      </c>
      <c r="Y32" s="29">
        <v>-9999</v>
      </c>
      <c r="Z32" s="29">
        <v>-9999</v>
      </c>
      <c r="AA32" s="29">
        <v>-9999</v>
      </c>
      <c r="AB32" s="27">
        <v>8.4</v>
      </c>
      <c r="AC32" s="27">
        <v>7.2</v>
      </c>
      <c r="AD32" s="27">
        <v>0.78</v>
      </c>
      <c r="AE32" s="27" t="s">
        <v>104</v>
      </c>
      <c r="AF32" s="27">
        <v>2</v>
      </c>
      <c r="AG32" s="27">
        <v>1.1000000000000001</v>
      </c>
      <c r="AH32" s="27">
        <v>1.5</v>
      </c>
      <c r="AI32" s="27">
        <v>4</v>
      </c>
      <c r="AJ32" s="27">
        <v>313</v>
      </c>
      <c r="AK32" s="27">
        <v>33</v>
      </c>
      <c r="AL32" s="27">
        <v>1.04</v>
      </c>
      <c r="AM32" s="27">
        <v>6.8</v>
      </c>
      <c r="AN32" s="27">
        <v>12.8</v>
      </c>
      <c r="AO32" s="27">
        <v>3.14</v>
      </c>
      <c r="AP32" s="27">
        <v>2926</v>
      </c>
      <c r="AQ32" s="27">
        <v>289</v>
      </c>
      <c r="AR32" s="27">
        <v>236</v>
      </c>
      <c r="AS32" s="27">
        <v>18.899999999999999</v>
      </c>
      <c r="AT32" s="27">
        <v>0</v>
      </c>
      <c r="AU32" s="27">
        <v>4</v>
      </c>
      <c r="AV32" s="27">
        <v>78</v>
      </c>
      <c r="AW32" s="27">
        <v>13</v>
      </c>
      <c r="AX32" s="27">
        <v>5</v>
      </c>
      <c r="AY32" s="27">
        <v>1.1000000000000001</v>
      </c>
      <c r="AZ32" s="27">
        <v>77</v>
      </c>
      <c r="BA32" s="27">
        <v>120.24077517862385</v>
      </c>
      <c r="BB32" s="27">
        <v>69</v>
      </c>
      <c r="BC32" s="27">
        <v>4.13</v>
      </c>
      <c r="BD32" s="27">
        <v>2.665</v>
      </c>
      <c r="BE32" s="27">
        <v>0.66</v>
      </c>
      <c r="BF32" s="32">
        <v>4.622895287436485</v>
      </c>
      <c r="BG32" s="32">
        <v>2.3068108215833791</v>
      </c>
      <c r="BH32" s="32">
        <v>1.6454749439042633</v>
      </c>
      <c r="BI32" s="32">
        <v>1.2847430513897222</v>
      </c>
      <c r="BJ32" s="32">
        <v>1.8973437187936888</v>
      </c>
      <c r="BK32" s="32">
        <v>0.84424018383454902</v>
      </c>
      <c r="BL32" s="24">
        <f t="shared" si="6"/>
        <v>27.718824436079458</v>
      </c>
      <c r="BM32" s="24">
        <f t="shared" si="7"/>
        <v>34.300724211696512</v>
      </c>
      <c r="BN32" s="24">
        <f t="shared" si="8"/>
        <v>39.439696417255398</v>
      </c>
      <c r="BO32" s="28">
        <f t="shared" si="9"/>
        <v>50.406032027768354</v>
      </c>
      <c r="BP32" s="24">
        <f t="shared" si="10"/>
        <v>5.1389722055588889</v>
      </c>
      <c r="BQ32" s="24">
        <f t="shared" si="11"/>
        <v>7.5893748751747552</v>
      </c>
      <c r="BR32" s="24">
        <f t="shared" si="12"/>
        <v>3.3769607353381961</v>
      </c>
      <c r="BS32" s="24">
        <f t="shared" si="13"/>
        <v>16.105307816071843</v>
      </c>
      <c r="BT32" s="32">
        <v>1.9408272214738311</v>
      </c>
      <c r="BU32" s="32">
        <v>3.0031821797931579</v>
      </c>
      <c r="BV32" s="32">
        <v>1.6958451793106888</v>
      </c>
      <c r="BW32" s="32">
        <v>1.8504663574243103</v>
      </c>
      <c r="BX32" s="32">
        <v>1.2232873976432994</v>
      </c>
      <c r="BY32" s="32">
        <v>1.2342594443334001</v>
      </c>
      <c r="BZ32" s="24">
        <f t="shared" si="14"/>
        <v>19.776037605067955</v>
      </c>
      <c r="CA32" s="24">
        <f t="shared" si="15"/>
        <v>26.559418322310712</v>
      </c>
      <c r="CB32" s="24">
        <f t="shared" si="16"/>
        <v>33.961283752007951</v>
      </c>
      <c r="CC32" s="24">
        <f t="shared" si="17"/>
        <v>7.4018654296972413</v>
      </c>
      <c r="CD32" s="24">
        <f t="shared" si="18"/>
        <v>4.8931495905731976</v>
      </c>
      <c r="CE32" s="24">
        <f t="shared" si="19"/>
        <v>4.9370377773336003</v>
      </c>
      <c r="CF32" s="24">
        <f t="shared" si="20"/>
        <v>17.232052797604041</v>
      </c>
      <c r="CG32" s="27">
        <v>9.6123953266810407</v>
      </c>
      <c r="CH32" s="27">
        <v>0.60069079441357554</v>
      </c>
      <c r="CI32" s="27">
        <v>0.40577096483318309</v>
      </c>
      <c r="CJ32" s="27">
        <v>154.02891011854149</v>
      </c>
      <c r="CK32" s="27">
        <v>133</v>
      </c>
      <c r="CL32" s="27">
        <f t="shared" si="21"/>
        <v>22.0041300169345</v>
      </c>
      <c r="CM32" s="27">
        <v>1.2193903048475763</v>
      </c>
      <c r="CN32" s="27">
        <f t="shared" si="22"/>
        <v>0.30484757621189407</v>
      </c>
      <c r="CO32" s="27">
        <v>1.5234004295489736</v>
      </c>
      <c r="CP32" s="29">
        <v>-9999</v>
      </c>
      <c r="CQ32" s="28">
        <f t="shared" si="122"/>
        <v>40.852344484378463</v>
      </c>
      <c r="CR32" s="28">
        <f t="shared" si="123"/>
        <v>42.475428343711194</v>
      </c>
      <c r="CS32" s="28">
        <f t="shared" si="25"/>
        <v>130.49194841144919</v>
      </c>
      <c r="CT32" s="28">
        <f t="shared" si="26"/>
        <v>137.80494043449264</v>
      </c>
      <c r="CU32" s="27">
        <f t="shared" si="27"/>
        <v>88.016520067738</v>
      </c>
      <c r="CV32" s="27">
        <f t="shared" si="28"/>
        <v>1.2193903048475763</v>
      </c>
      <c r="CW32" s="27">
        <f t="shared" si="124"/>
        <v>6.0936017181958944</v>
      </c>
      <c r="CX32" s="27">
        <f t="shared" si="125"/>
        <v>95.329512090781478</v>
      </c>
      <c r="CY32" s="27">
        <v>4.0641825346744849</v>
      </c>
      <c r="CZ32" s="30">
        <v>47.863440527879575</v>
      </c>
      <c r="DA32" s="27">
        <v>2.7074720560973122</v>
      </c>
      <c r="DB32" s="27">
        <v>12.656230321401639</v>
      </c>
      <c r="DC32" s="27">
        <v>0.62429470927617847</v>
      </c>
      <c r="DD32" s="22">
        <v>7.1104263690234513</v>
      </c>
      <c r="DE32" s="24">
        <v>0</v>
      </c>
      <c r="DF32" s="24">
        <v>0</v>
      </c>
      <c r="DG32" s="24">
        <v>0</v>
      </c>
      <c r="DH32" s="24">
        <v>14</v>
      </c>
      <c r="DI32" s="24">
        <v>26</v>
      </c>
      <c r="DJ32" s="24">
        <v>25.333333333333332</v>
      </c>
      <c r="DK32" s="24">
        <v>39.333333333333336</v>
      </c>
      <c r="DL32" s="24">
        <v>33.666666666666664</v>
      </c>
      <c r="DM32" s="24">
        <v>47</v>
      </c>
      <c r="DN32" s="24">
        <v>42.666666666666664</v>
      </c>
      <c r="DO32" s="24">
        <v>54.666666666666664</v>
      </c>
      <c r="DP32" s="24">
        <v>57.666666666666664</v>
      </c>
      <c r="DQ32" s="24">
        <v>72</v>
      </c>
      <c r="DR32" s="28">
        <f t="shared" si="109"/>
        <v>48.666666666666664</v>
      </c>
      <c r="DS32" s="28">
        <f t="shared" si="31"/>
        <v>44.666666666666664</v>
      </c>
      <c r="DT32" s="24">
        <v>76.666666666666671</v>
      </c>
      <c r="DU32" s="24">
        <v>86</v>
      </c>
      <c r="DV32" s="24">
        <v>82.333333333333329</v>
      </c>
      <c r="DW32" s="24">
        <v>84</v>
      </c>
      <c r="DX32" s="24">
        <v>77.666666666666671</v>
      </c>
      <c r="DY32" s="24">
        <v>95.333333333333329</v>
      </c>
      <c r="DZ32" s="28">
        <v>77.666666666666671</v>
      </c>
      <c r="EA32" s="28">
        <v>91</v>
      </c>
      <c r="EB32" s="24">
        <v>178</v>
      </c>
      <c r="EC32" s="24">
        <v>189</v>
      </c>
      <c r="ED32" s="24">
        <v>199</v>
      </c>
      <c r="EE32" s="24">
        <v>199</v>
      </c>
      <c r="EF32" s="24">
        <v>201</v>
      </c>
      <c r="EG32" s="24">
        <v>203</v>
      </c>
      <c r="EH32" s="23">
        <v>38.200000000000003</v>
      </c>
      <c r="EI32" s="23">
        <v>38.799999999999997</v>
      </c>
      <c r="EJ32" s="23">
        <v>38.1</v>
      </c>
      <c r="EK32" s="23">
        <v>40.799999999999997</v>
      </c>
      <c r="EL32" s="23">
        <v>36.4</v>
      </c>
      <c r="EM32" s="23">
        <v>36.299999999999997</v>
      </c>
      <c r="EN32" s="23">
        <v>37.6</v>
      </c>
      <c r="EO32" s="23">
        <v>35.799999999999997</v>
      </c>
      <c r="EP32" s="23">
        <v>34.799999999999997</v>
      </c>
      <c r="EQ32" s="27">
        <v>5.52</v>
      </c>
      <c r="ER32" s="27">
        <v>4.4000000000000004</v>
      </c>
      <c r="ES32" s="27">
        <v>4.43</v>
      </c>
      <c r="ET32" s="27">
        <v>3.99</v>
      </c>
      <c r="EU32" s="27">
        <v>3.67</v>
      </c>
      <c r="EV32" s="27">
        <v>3.45</v>
      </c>
      <c r="EW32" s="23">
        <v>3.53</v>
      </c>
      <c r="EX32" s="23">
        <v>3.65</v>
      </c>
      <c r="EY32" s="27">
        <v>3.4</v>
      </c>
      <c r="EZ32" s="23">
        <v>17354.780876494024</v>
      </c>
      <c r="FA32" s="23">
        <v>20530.478087649404</v>
      </c>
      <c r="FB32" s="23">
        <v>12850.33686236766</v>
      </c>
      <c r="FC32" s="27">
        <v>9175.7487920000003</v>
      </c>
      <c r="FD32" s="27">
        <v>3510.8133971291873</v>
      </c>
      <c r="FE32" s="23">
        <v>1206.739345887017</v>
      </c>
      <c r="FF32" s="27">
        <v>865.91992373689243</v>
      </c>
      <c r="FG32" s="27">
        <v>1245.5252918287938</v>
      </c>
      <c r="FH32" s="27">
        <v>387.78195488721809</v>
      </c>
      <c r="FI32" s="27">
        <v>247.28999999999996</v>
      </c>
      <c r="FJ32" s="27">
        <v>13</v>
      </c>
      <c r="FK32" s="27">
        <v>248.68</v>
      </c>
      <c r="FL32" s="27">
        <v>290.88</v>
      </c>
      <c r="FM32" s="27">
        <v>171</v>
      </c>
      <c r="FN32" s="27">
        <v>148.60999999999999</v>
      </c>
      <c r="FO32" s="27">
        <v>327.56</v>
      </c>
      <c r="FP32" s="24">
        <v>188.66</v>
      </c>
      <c r="FQ32" s="27">
        <v>130.17999999999998</v>
      </c>
      <c r="FR32" s="24">
        <v>200.98000000000002</v>
      </c>
      <c r="FS32" s="27">
        <v>135.51</v>
      </c>
      <c r="FT32" s="24">
        <f t="shared" si="32"/>
        <v>1276.2745098039213</v>
      </c>
      <c r="FU32" s="24">
        <f t="shared" si="33"/>
        <v>1139.5308123249297</v>
      </c>
      <c r="FV32" s="24">
        <f t="shared" si="34"/>
        <v>2424.411764705882</v>
      </c>
      <c r="FW32" s="24">
        <f t="shared" si="114"/>
        <v>2851.7647058823532</v>
      </c>
      <c r="FX32" s="24">
        <f t="shared" si="36"/>
        <v>1456.9607843137253</v>
      </c>
      <c r="FY32" s="24">
        <f t="shared" si="37"/>
        <v>3211.372549019608</v>
      </c>
      <c r="FZ32" s="24">
        <f t="shared" si="38"/>
        <v>9944.5098039215682</v>
      </c>
      <c r="GA32" s="24">
        <f t="shared" si="39"/>
        <v>1849.6078431372548</v>
      </c>
      <c r="GB32" s="24">
        <v>66.819999999999993</v>
      </c>
      <c r="GC32" s="24">
        <v>76.760000000000005</v>
      </c>
      <c r="GD32" s="24">
        <f t="shared" si="115"/>
        <v>45.08</v>
      </c>
      <c r="GE32" s="27">
        <v>2.82</v>
      </c>
      <c r="GF32" s="27">
        <f t="shared" si="116"/>
        <v>68.368411764705868</v>
      </c>
      <c r="GG32" s="27">
        <v>0.75800000000000001</v>
      </c>
      <c r="GH32" s="27">
        <f t="shared" si="117"/>
        <v>21.616376470588236</v>
      </c>
      <c r="GI32" s="27">
        <v>1.31</v>
      </c>
      <c r="GJ32" s="27">
        <f t="shared" si="118"/>
        <v>19.086186274509803</v>
      </c>
      <c r="GK32" s="27">
        <v>3.36</v>
      </c>
      <c r="GL32" s="27">
        <v>3.173</v>
      </c>
      <c r="GM32" s="27">
        <f t="shared" si="44"/>
        <v>1.0589347620548377</v>
      </c>
      <c r="GN32" s="29">
        <v>-9999</v>
      </c>
      <c r="GO32" s="27">
        <f t="shared" si="45"/>
        <v>62.146823529411755</v>
      </c>
      <c r="GP32" s="24">
        <f t="shared" si="46"/>
        <v>171.21779803921567</v>
      </c>
      <c r="GQ32" s="24">
        <f t="shared" si="47"/>
        <v>152.87303396358541</v>
      </c>
      <c r="GR32" s="29">
        <v>-9999</v>
      </c>
      <c r="GS32" s="27">
        <v>18.600000000000001</v>
      </c>
      <c r="GT32" s="24">
        <v>7.03</v>
      </c>
      <c r="GU32" s="24">
        <f t="shared" si="48"/>
        <v>6.5200000000000005</v>
      </c>
      <c r="GV32" s="27">
        <f t="shared" si="49"/>
        <v>5044.7101064017425</v>
      </c>
      <c r="GW32" s="27">
        <v>2.3600000000000003</v>
      </c>
      <c r="GX32" s="27">
        <f t="shared" si="50"/>
        <v>0.3619631901840491</v>
      </c>
      <c r="GY32" s="27">
        <f t="shared" si="51"/>
        <v>1825.9993636668885</v>
      </c>
      <c r="GZ32" s="29">
        <v>-9999</v>
      </c>
      <c r="HA32" s="27">
        <v>3725.1270833333324</v>
      </c>
      <c r="HB32" s="27">
        <v>5220.1375000000016</v>
      </c>
      <c r="HC32" s="27">
        <f t="shared" si="52"/>
        <v>1889.4976226993872</v>
      </c>
      <c r="HD32" s="27">
        <f t="shared" si="53"/>
        <v>1955.6300394938655</v>
      </c>
      <c r="HE32" s="27">
        <f t="shared" si="54"/>
        <v>1378.2970208333329</v>
      </c>
      <c r="HF32" s="30">
        <v>3.47</v>
      </c>
      <c r="HG32" s="30">
        <f t="shared" si="55"/>
        <v>3.41</v>
      </c>
      <c r="HH32" s="30">
        <v>2288</v>
      </c>
      <c r="HI32" s="30">
        <f t="shared" si="56"/>
        <v>0.48506401137980087</v>
      </c>
      <c r="HJ32" s="27">
        <f t="shared" si="57"/>
        <v>2684.8380474254673</v>
      </c>
      <c r="HK32" s="27">
        <f t="shared" si="58"/>
        <v>1770.2909085041697</v>
      </c>
      <c r="HL32" s="27">
        <v>3.48</v>
      </c>
      <c r="HM32" s="30">
        <f t="shared" si="119"/>
        <v>93.43236405040625</v>
      </c>
      <c r="HN32" s="30">
        <f t="shared" si="60"/>
        <v>104.64424773645501</v>
      </c>
      <c r="HO32" s="30">
        <f t="shared" si="61"/>
        <v>0.61117622662386606</v>
      </c>
      <c r="HP32" s="27">
        <v>2.92</v>
      </c>
      <c r="HQ32" s="27">
        <v>0.57194615384615399</v>
      </c>
      <c r="HR32" s="27">
        <v>0.48949999999999999</v>
      </c>
      <c r="HS32" s="27">
        <v>0.46561923076923101</v>
      </c>
      <c r="HT32" s="27">
        <v>0.391823076923077</v>
      </c>
      <c r="HU32" s="27">
        <v>0.27546923076923102</v>
      </c>
      <c r="HV32" s="27">
        <v>0.30532307692307697</v>
      </c>
      <c r="HW32" s="27">
        <v>0.18672107946153901</v>
      </c>
      <c r="HX32" s="27">
        <v>0.102216273653846</v>
      </c>
      <c r="HY32" s="27">
        <v>0.11086382984615401</v>
      </c>
      <c r="HZ32" s="27">
        <v>2.4940119961538498E-2</v>
      </c>
      <c r="IA32" s="27">
        <v>7.7488790846153802E-2</v>
      </c>
      <c r="IB32" s="27">
        <v>0.34968631123076899</v>
      </c>
      <c r="IC32" s="27">
        <v>0.30368117288461499</v>
      </c>
      <c r="ID32" s="27">
        <v>0.174405689346154</v>
      </c>
      <c r="IE32" s="27">
        <v>0.460050679115385</v>
      </c>
      <c r="IF32" s="27">
        <v>0.76214342365384602</v>
      </c>
      <c r="IG32" s="27">
        <v>0.41249408346153799</v>
      </c>
      <c r="IH32" s="27">
        <v>0.77900656957692305</v>
      </c>
      <c r="II32" s="27">
        <v>0.45419053538461501</v>
      </c>
      <c r="IJ32" s="27">
        <f t="shared" si="120"/>
        <v>3.4524077951361352</v>
      </c>
      <c r="IK32" s="27">
        <f t="shared" si="63"/>
        <v>0.16842932348550366</v>
      </c>
      <c r="IL32" s="27">
        <v>106.338461538462</v>
      </c>
      <c r="IM32" s="27">
        <v>28.4476923076923</v>
      </c>
      <c r="IN32" s="27">
        <v>35.619999999999997</v>
      </c>
      <c r="IO32" s="27">
        <v>35.837692307692301</v>
      </c>
      <c r="IP32" s="27">
        <v>119.184615384615</v>
      </c>
      <c r="IQ32" s="27">
        <v>-1.0593076923076901</v>
      </c>
      <c r="IR32" s="27">
        <v>-1.2300384615384601</v>
      </c>
      <c r="IS32" s="30">
        <v>104</v>
      </c>
      <c r="IT32" s="30">
        <v>118.5</v>
      </c>
      <c r="IU32" s="30">
        <f t="shared" si="64"/>
        <v>-2.3384615384619991</v>
      </c>
      <c r="IV32" s="27">
        <v>0.60653243243243304</v>
      </c>
      <c r="IW32" s="27">
        <v>0.495867567567568</v>
      </c>
      <c r="IX32" s="27">
        <v>0.47172702702702701</v>
      </c>
      <c r="IY32" s="27">
        <v>0.40418108108108097</v>
      </c>
      <c r="IZ32" s="27">
        <v>0.28206756756756801</v>
      </c>
      <c r="JA32" s="27">
        <v>0.312191891891892</v>
      </c>
      <c r="JB32" s="27">
        <v>0.20016517802702699</v>
      </c>
      <c r="JC32" s="27">
        <v>0.12481543865946</v>
      </c>
      <c r="JD32" s="27">
        <v>0.101638865472973</v>
      </c>
      <c r="JE32" s="27">
        <v>2.4650460105405399E-2</v>
      </c>
      <c r="JF32" s="27">
        <v>0.100587847481081</v>
      </c>
      <c r="JG32" s="27">
        <v>0.36503025540810802</v>
      </c>
      <c r="JH32" s="27">
        <v>0.32040692765135098</v>
      </c>
      <c r="JI32" s="27">
        <v>0.17812914377837799</v>
      </c>
      <c r="JJ32" s="27">
        <v>0.501163454854054</v>
      </c>
      <c r="JK32" s="27">
        <v>0.94181273601891902</v>
      </c>
      <c r="JL32" s="27">
        <v>0.50175672876486499</v>
      </c>
      <c r="JM32" s="27">
        <v>0.944529958410811</v>
      </c>
      <c r="JN32" s="27">
        <v>0.54695332404864905</v>
      </c>
      <c r="JO32" s="27">
        <f t="shared" si="65"/>
        <v>4.5841916703984893</v>
      </c>
      <c r="JP32" s="27">
        <f t="shared" si="66"/>
        <v>0.22317423462018526</v>
      </c>
      <c r="JQ32" s="27">
        <v>33.135789473684198</v>
      </c>
      <c r="JR32" s="27">
        <v>46.008421052631597</v>
      </c>
      <c r="JS32" s="27">
        <v>47.231578947368398</v>
      </c>
      <c r="JT32" s="27">
        <v>-166.297736842105</v>
      </c>
      <c r="JU32" s="27">
        <v>-1.2362631578947401</v>
      </c>
      <c r="JV32" s="27">
        <v>-2.5025789473684199</v>
      </c>
      <c r="JW32" s="30">
        <v>105.5</v>
      </c>
      <c r="JX32" s="30">
        <v>119</v>
      </c>
      <c r="JY32" s="27">
        <v>0.43699090909090899</v>
      </c>
      <c r="JZ32" s="27">
        <v>0.377586363636364</v>
      </c>
      <c r="KA32" s="27">
        <v>0.32432045454545499</v>
      </c>
      <c r="KB32" s="27">
        <v>0.26471136363636399</v>
      </c>
      <c r="KC32" s="27">
        <v>0.19707954545454501</v>
      </c>
      <c r="KD32" s="27">
        <v>0.20617045454545499</v>
      </c>
      <c r="KE32" s="27">
        <v>0.245159257420455</v>
      </c>
      <c r="KF32" s="27">
        <v>0.147667462406818</v>
      </c>
      <c r="KG32" s="27">
        <v>0.17576457663181799</v>
      </c>
      <c r="KH32" s="27">
        <v>7.5957420161363601E-2</v>
      </c>
      <c r="KI32" s="27">
        <v>7.2597028374999997E-2</v>
      </c>
      <c r="KJ32" s="27">
        <v>0.37792074533636399</v>
      </c>
      <c r="KK32" s="27">
        <v>0.35842357258409102</v>
      </c>
      <c r="KL32" s="27">
        <v>0.14641756177045501</v>
      </c>
      <c r="KM32" s="27">
        <v>0.65192819504772703</v>
      </c>
      <c r="KN32" s="27">
        <v>0.497933752681818</v>
      </c>
      <c r="KO32" s="27">
        <v>0.29427485749772703</v>
      </c>
      <c r="KP32" s="27">
        <v>0.53153213605000005</v>
      </c>
      <c r="KQ32" s="27">
        <v>0.34134504621136402</v>
      </c>
      <c r="KR32" s="27">
        <f t="shared" si="67"/>
        <v>1.1152451252293314</v>
      </c>
      <c r="KS32" s="27">
        <f t="shared" si="68"/>
        <v>0.15732704137524078</v>
      </c>
      <c r="KT32" s="27">
        <v>103.286363636364</v>
      </c>
      <c r="KU32" s="27">
        <v>38.410909090909101</v>
      </c>
      <c r="KV32" s="27">
        <v>56.318636363636401</v>
      </c>
      <c r="KW32" s="27">
        <v>57.392727272727299</v>
      </c>
      <c r="KX32" s="27">
        <v>111.18309090909101</v>
      </c>
      <c r="KY32" s="27">
        <v>-1.49409090909091</v>
      </c>
      <c r="KZ32" s="27">
        <v>-2.3405909090909098</v>
      </c>
      <c r="LA32" s="30">
        <v>109.5</v>
      </c>
      <c r="LB32" s="30">
        <v>122</v>
      </c>
      <c r="LC32" s="30">
        <f t="shared" si="128"/>
        <v>6.2136363636359988</v>
      </c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30"/>
      <c r="MG32" s="30"/>
      <c r="MH32" s="30"/>
      <c r="MI32" s="27">
        <v>0.538828813559322</v>
      </c>
      <c r="MJ32" s="27">
        <v>0.310542372881356</v>
      </c>
      <c r="MK32" s="27">
        <v>0.215247457627119</v>
      </c>
      <c r="ML32" s="27">
        <v>0.18543728813559299</v>
      </c>
      <c r="MM32" s="27">
        <v>0.143796610169492</v>
      </c>
      <c r="MN32" s="27">
        <v>0.173001694915254</v>
      </c>
      <c r="MO32" s="27">
        <v>0.48613457834067803</v>
      </c>
      <c r="MP32" s="27">
        <v>0.42807400046440702</v>
      </c>
      <c r="MQ32" s="27">
        <v>0.25163199950508502</v>
      </c>
      <c r="MR32" s="27">
        <v>0.18138360906440701</v>
      </c>
      <c r="MS32" s="27">
        <v>0.267900297784746</v>
      </c>
      <c r="MT32" s="27">
        <v>0.57736214985423695</v>
      </c>
      <c r="MU32" s="27">
        <v>0.51232956712372901</v>
      </c>
      <c r="MV32" s="27">
        <v>0.126461496545763</v>
      </c>
      <c r="MW32" s="27">
        <v>1.9139841217678</v>
      </c>
      <c r="MX32" s="27">
        <v>0.628594223210169</v>
      </c>
      <c r="MY32" s="27">
        <v>0.55223708983559305</v>
      </c>
      <c r="MZ32" s="27">
        <v>0.70673167540000004</v>
      </c>
      <c r="NA32" s="27">
        <v>0.64666429727288099</v>
      </c>
      <c r="NB32" s="27">
        <f t="shared" si="73"/>
        <v>2.3955784006829886</v>
      </c>
      <c r="NC32" s="27">
        <f t="shared" si="74"/>
        <v>0.73512171160353623</v>
      </c>
      <c r="ND32" s="27">
        <v>106.018181818182</v>
      </c>
      <c r="NE32" s="27">
        <v>40.6472727272727</v>
      </c>
      <c r="NF32" s="27">
        <v>39.784545454545501</v>
      </c>
      <c r="NG32" s="27">
        <v>-71.365727272727298</v>
      </c>
      <c r="NH32" s="27">
        <v>-2.5009090909090901</v>
      </c>
      <c r="NI32" s="27">
        <v>-0.61676271186440701</v>
      </c>
      <c r="NJ32" s="28">
        <v>131</v>
      </c>
      <c r="NK32" s="28">
        <v>148.5</v>
      </c>
      <c r="NL32" s="30">
        <f t="shared" si="75"/>
        <v>24.981818181817999</v>
      </c>
      <c r="NM32" s="27">
        <v>0.56425714285714301</v>
      </c>
      <c r="NN32" s="27">
        <v>0.312422857142857</v>
      </c>
      <c r="NO32" s="27">
        <v>0.15909428571428599</v>
      </c>
      <c r="NP32" s="27">
        <v>0.14055714285714299</v>
      </c>
      <c r="NQ32" s="27">
        <v>0.124774285714286</v>
      </c>
      <c r="NR32" s="27">
        <v>0.14480857142857101</v>
      </c>
      <c r="NS32" s="27">
        <v>0.59964383831714296</v>
      </c>
      <c r="NT32" s="27">
        <v>0.55897839231714297</v>
      </c>
      <c r="NU32" s="27">
        <v>0.37894310752571397</v>
      </c>
      <c r="NV32" s="27">
        <v>0.32524819591142901</v>
      </c>
      <c r="NW32" s="27">
        <v>0.28632695455142898</v>
      </c>
      <c r="NX32" s="27">
        <v>0.63689712627999995</v>
      </c>
      <c r="NY32" s="27">
        <v>0.59026720018571499</v>
      </c>
      <c r="NZ32" s="27">
        <v>5.9580320722857197E-2</v>
      </c>
      <c r="OA32" s="27">
        <v>3.0231119124314301</v>
      </c>
      <c r="OB32" s="27">
        <v>0.51239145578</v>
      </c>
      <c r="OC32" s="27">
        <v>0.477282688002857</v>
      </c>
      <c r="OD32" s="27">
        <v>0.62061114162857101</v>
      </c>
      <c r="OE32" s="27">
        <v>0.59332791029142895</v>
      </c>
      <c r="OF32" s="27">
        <f t="shared" si="76"/>
        <v>1.6424485232460699</v>
      </c>
      <c r="OG32" s="27">
        <f t="shared" si="77"/>
        <v>0.80606869810147552</v>
      </c>
      <c r="OH32" s="27">
        <v>115.491428571429</v>
      </c>
      <c r="OI32" s="27">
        <v>37.292571428571399</v>
      </c>
      <c r="OJ32" s="27">
        <v>34.227714285714299</v>
      </c>
      <c r="OK32" s="27">
        <v>38.122105263157898</v>
      </c>
      <c r="OL32" s="28">
        <v>147</v>
      </c>
      <c r="OM32" s="28">
        <v>162</v>
      </c>
      <c r="ON32" s="30">
        <f t="shared" si="127"/>
        <v>31.508571428571003</v>
      </c>
      <c r="OO32" s="27">
        <v>0.60452916666666701</v>
      </c>
      <c r="OP32" s="27">
        <v>0.307297916666667</v>
      </c>
      <c r="OQ32" s="27">
        <v>0.116214583333333</v>
      </c>
      <c r="OR32" s="27">
        <v>0.122270833333333</v>
      </c>
      <c r="OS32" s="27">
        <v>0.115383333333333</v>
      </c>
      <c r="OT32" s="27">
        <v>0.139341666666667</v>
      </c>
      <c r="OU32" s="27">
        <v>0.66238422766250005</v>
      </c>
      <c r="OV32" s="27">
        <v>0.67656624302083301</v>
      </c>
      <c r="OW32" s="27">
        <v>0.43009395969375003</v>
      </c>
      <c r="OX32" s="27">
        <v>0.450786101045833</v>
      </c>
      <c r="OY32" s="27">
        <v>0.325325801379167</v>
      </c>
      <c r="OZ32" s="27">
        <v>0.67836720560416597</v>
      </c>
      <c r="PA32" s="27">
        <v>0.62425154421874995</v>
      </c>
      <c r="PB32" s="27">
        <v>2.9490787447916701E-2</v>
      </c>
      <c r="PC32" s="27">
        <v>3.9510170931979198</v>
      </c>
      <c r="PD32" s="27">
        <v>0.481001445391667</v>
      </c>
      <c r="PE32" s="27">
        <v>0.49102319741875</v>
      </c>
      <c r="PF32" s="27">
        <v>0.60808917807499996</v>
      </c>
      <c r="PG32" s="27">
        <v>0.61568588269583302</v>
      </c>
      <c r="PH32" s="27">
        <f t="shared" si="79"/>
        <v>1.5555058874836405</v>
      </c>
      <c r="PI32" s="27">
        <f t="shared" si="80"/>
        <v>0.96724134424384478</v>
      </c>
      <c r="PJ32" s="27">
        <v>111.033333333333</v>
      </c>
      <c r="PK32" s="27">
        <v>39.920666666666698</v>
      </c>
      <c r="PL32" s="27">
        <v>34.088666666666697</v>
      </c>
      <c r="PM32" s="27">
        <v>33.328666666666699</v>
      </c>
      <c r="PN32" s="27">
        <v>-19.2209166666667</v>
      </c>
      <c r="PO32" s="27">
        <v>-0.77554166666666702</v>
      </c>
      <c r="PP32" s="27">
        <v>-1.0423958333333301</v>
      </c>
      <c r="PQ32" s="27">
        <v>139.02857142857101</v>
      </c>
      <c r="PR32" s="30">
        <v>159</v>
      </c>
      <c r="PS32" s="30">
        <v>171</v>
      </c>
      <c r="PT32" s="30">
        <f t="shared" si="81"/>
        <v>47.966666666666995</v>
      </c>
      <c r="PU32" s="30">
        <f t="shared" si="82"/>
        <v>19.971428571428987</v>
      </c>
      <c r="PV32" s="27">
        <v>0.680460465116279</v>
      </c>
      <c r="PW32" s="27">
        <v>0.31643720930232599</v>
      </c>
      <c r="PX32" s="27">
        <v>8.0137209302325596E-2</v>
      </c>
      <c r="PY32" s="27">
        <v>0.103990697674419</v>
      </c>
      <c r="PZ32" s="27">
        <v>9.6902325581395304E-2</v>
      </c>
      <c r="QA32" s="27">
        <v>0.12920232558139499</v>
      </c>
      <c r="QB32" s="27">
        <v>0.73395390696279095</v>
      </c>
      <c r="QC32" s="27">
        <v>0.78812701913488403</v>
      </c>
      <c r="QD32" s="27">
        <v>0.504650464648837</v>
      </c>
      <c r="QE32" s="27">
        <v>0.59507198397674399</v>
      </c>
      <c r="QF32" s="27">
        <v>0.36461633566976698</v>
      </c>
      <c r="QG32" s="27">
        <v>0.74988145157441899</v>
      </c>
      <c r="QH32" s="27">
        <v>0.67984361040232599</v>
      </c>
      <c r="QI32" s="27">
        <v>3.5898198876744197E-2</v>
      </c>
      <c r="QJ32" s="27">
        <v>5.5463260250860502</v>
      </c>
      <c r="QK32" s="27">
        <v>0.46263581817209298</v>
      </c>
      <c r="QL32" s="27">
        <v>0.496702873488372</v>
      </c>
      <c r="QM32" s="27">
        <v>0.60608416809302301</v>
      </c>
      <c r="QN32" s="27">
        <v>0.63103187891860502</v>
      </c>
      <c r="QO32" s="27">
        <f t="shared" si="83"/>
        <v>1.5405131435207464</v>
      </c>
      <c r="QP32" s="27">
        <f t="shared" si="84"/>
        <v>1.1503806920069346</v>
      </c>
      <c r="QQ32" s="27">
        <v>108.575</v>
      </c>
      <c r="QR32" s="27">
        <v>33.026499999999999</v>
      </c>
      <c r="QS32" s="27">
        <v>32.152000000000001</v>
      </c>
      <c r="QT32" s="27">
        <v>32.073</v>
      </c>
      <c r="QU32" s="27">
        <f t="shared" si="85"/>
        <v>-0.95349999999999824</v>
      </c>
      <c r="QV32" s="27">
        <v>-32.621093023255803</v>
      </c>
      <c r="QW32" s="27">
        <v>-1.1635116279069799</v>
      </c>
      <c r="QX32" s="27">
        <v>-1.5069534883720901</v>
      </c>
      <c r="QY32" s="27">
        <v>104.345</v>
      </c>
      <c r="QZ32" s="30">
        <v>164.5</v>
      </c>
      <c r="RA32" s="30">
        <v>180</v>
      </c>
      <c r="RB32" s="30">
        <f t="shared" si="121"/>
        <v>55.924999999999997</v>
      </c>
      <c r="RC32" s="30">
        <f t="shared" si="87"/>
        <v>60.155000000000001</v>
      </c>
      <c r="RD32" s="27">
        <v>0.814230952380953</v>
      </c>
      <c r="RE32" s="27">
        <v>0.380945238095238</v>
      </c>
      <c r="RF32" s="27">
        <v>8.3190476190476204E-2</v>
      </c>
      <c r="RG32" s="27">
        <v>0.109338095238095</v>
      </c>
      <c r="RH32" s="27">
        <v>0.109954761904762</v>
      </c>
      <c r="RI32" s="27">
        <v>0.14303571428571399</v>
      </c>
      <c r="RJ32" s="27">
        <v>0.76248548032380903</v>
      </c>
      <c r="RK32" s="27">
        <v>0.81382646720476204</v>
      </c>
      <c r="RL32" s="27">
        <v>0.55342557345238097</v>
      </c>
      <c r="RM32" s="27">
        <v>0.64096483324761899</v>
      </c>
      <c r="RN32" s="27">
        <v>0.362172912828572</v>
      </c>
      <c r="RO32" s="27">
        <v>0.76136083784999997</v>
      </c>
      <c r="RP32" s="27">
        <v>0.700389832816667</v>
      </c>
      <c r="RQ32" s="27">
        <v>-2.3439446976190499E-3</v>
      </c>
      <c r="RR32" s="27">
        <v>6.4612282348023804</v>
      </c>
      <c r="RS32" s="27">
        <v>0.44505154183571399</v>
      </c>
      <c r="RT32" s="27">
        <v>0.47494507690714299</v>
      </c>
      <c r="RU32" s="27">
        <v>0.59246636177857104</v>
      </c>
      <c r="RV32" s="27">
        <v>0.61441468525238097</v>
      </c>
      <c r="RW32" s="27">
        <f t="shared" si="88"/>
        <v>1.4551764395435711</v>
      </c>
      <c r="RX32" s="27">
        <f t="shared" si="89"/>
        <v>1.137396326181118</v>
      </c>
      <c r="RY32" s="27">
        <v>100.836666666667</v>
      </c>
      <c r="RZ32" s="27">
        <v>36.160333333333298</v>
      </c>
      <c r="SA32" s="27">
        <v>32.194333333333297</v>
      </c>
      <c r="SB32" s="27">
        <v>32.395333333333298</v>
      </c>
      <c r="SC32" s="27">
        <v>117.166666666667</v>
      </c>
      <c r="SD32" s="27">
        <v>168.5</v>
      </c>
      <c r="SE32" s="27">
        <v>183</v>
      </c>
      <c r="SF32" s="30">
        <f t="shared" si="90"/>
        <v>67.663333333333</v>
      </c>
      <c r="SG32" s="30">
        <f t="shared" si="91"/>
        <v>51.333333333333002</v>
      </c>
      <c r="SH32" s="27">
        <v>0.70274047619047597</v>
      </c>
      <c r="SI32" s="27">
        <v>0.31522857142857202</v>
      </c>
      <c r="SJ32" s="27">
        <v>6.565E-2</v>
      </c>
      <c r="SK32" s="27">
        <v>9.0069047619047604E-2</v>
      </c>
      <c r="SL32" s="27">
        <v>8.9973809523809498E-2</v>
      </c>
      <c r="SM32" s="27">
        <v>0.12347857142857099</v>
      </c>
      <c r="SN32" s="27">
        <v>0.77185096019999999</v>
      </c>
      <c r="SO32" s="27">
        <v>0.82791080475476198</v>
      </c>
      <c r="SP32" s="27">
        <v>0.55462842502381005</v>
      </c>
      <c r="SQ32" s="27">
        <v>0.65397902937142804</v>
      </c>
      <c r="SR32" s="27">
        <v>0.38036706797380898</v>
      </c>
      <c r="SS32" s="27">
        <v>0.77239192461428596</v>
      </c>
      <c r="ST32" s="27">
        <v>0.70024480159523805</v>
      </c>
      <c r="SU32" s="27">
        <v>1.74401866666667E-3</v>
      </c>
      <c r="SV32" s="27">
        <v>6.8149431428095202</v>
      </c>
      <c r="SW32" s="27">
        <v>0.45957521716904798</v>
      </c>
      <c r="SX32" s="27">
        <v>0.49279278430714302</v>
      </c>
      <c r="SY32" s="27">
        <v>0.608360517007143</v>
      </c>
      <c r="SZ32" s="27">
        <v>0.63243249338571395</v>
      </c>
      <c r="TA32" s="27">
        <f t="shared" si="92"/>
        <v>1.5526649685660519</v>
      </c>
      <c r="TB32" s="27">
        <f t="shared" si="93"/>
        <v>1.2293045107102882</v>
      </c>
      <c r="TC32" s="27">
        <v>0.79644888888888898</v>
      </c>
      <c r="TD32" s="27">
        <v>0.35016222222222199</v>
      </c>
      <c r="TE32" s="27">
        <v>6.9266666666666699E-2</v>
      </c>
      <c r="TF32" s="27">
        <v>9.77155555555555E-2</v>
      </c>
      <c r="TG32" s="27">
        <v>9.9764444444444406E-2</v>
      </c>
      <c r="TH32" s="27">
        <v>0.127944444444444</v>
      </c>
      <c r="TI32" s="27">
        <v>0.78059789986444506</v>
      </c>
      <c r="TJ32" s="27">
        <v>0.83873570720000001</v>
      </c>
      <c r="TK32" s="27">
        <v>0.56285661167333301</v>
      </c>
      <c r="TL32" s="27">
        <v>0.66814049378444496</v>
      </c>
      <c r="TM32" s="27">
        <v>0.38889766666222197</v>
      </c>
      <c r="TN32" s="27">
        <v>0.77661833063111096</v>
      </c>
      <c r="TO32" s="27">
        <v>0.72240477666666703</v>
      </c>
      <c r="TP32" s="27">
        <v>-9.48170256666667E-3</v>
      </c>
      <c r="TQ32" s="27">
        <v>7.16021257141111</v>
      </c>
      <c r="TR32" s="27">
        <v>0.46383277914444399</v>
      </c>
      <c r="TS32" s="27">
        <v>0.49817030505111098</v>
      </c>
      <c r="TT32" s="27">
        <v>0.61385296643777798</v>
      </c>
      <c r="TU32" s="27">
        <v>0.63859533817777803</v>
      </c>
      <c r="TV32" s="27">
        <f t="shared" si="94"/>
        <v>1.5887993164719219</v>
      </c>
      <c r="TW32" s="27">
        <f t="shared" si="95"/>
        <v>1.2745140347648412</v>
      </c>
      <c r="TX32" s="27">
        <v>109.073333333333</v>
      </c>
      <c r="TY32" s="27">
        <v>33.993777777777801</v>
      </c>
      <c r="TZ32" s="27">
        <v>29.377333333333301</v>
      </c>
      <c r="UA32" s="27">
        <v>29.039111111111101</v>
      </c>
      <c r="UB32" s="27">
        <v>-85.128422222222198</v>
      </c>
      <c r="UC32" s="27">
        <v>-2.7846888888888901</v>
      </c>
      <c r="UD32" s="27">
        <v>-2.57402222222222</v>
      </c>
      <c r="UE32" s="27">
        <v>127.98444444444399</v>
      </c>
      <c r="UF32" s="27">
        <v>185</v>
      </c>
      <c r="UG32" s="30">
        <f t="shared" si="96"/>
        <v>75.926666666667003</v>
      </c>
      <c r="UH32" s="30">
        <f t="shared" si="97"/>
        <v>57.015555555556006</v>
      </c>
      <c r="UI32" s="27">
        <v>0.72739852941176497</v>
      </c>
      <c r="UJ32" s="27">
        <v>0.308542647058824</v>
      </c>
      <c r="UK32" s="27">
        <v>5.4267647058823497E-2</v>
      </c>
      <c r="UL32" s="27">
        <v>8.2698529411764699E-2</v>
      </c>
      <c r="UM32" s="27">
        <v>7.8702941176470601E-2</v>
      </c>
      <c r="UN32" s="27">
        <v>0.111827941176471</v>
      </c>
      <c r="UO32" s="27">
        <v>0.795391361339706</v>
      </c>
      <c r="UP32" s="27">
        <v>0.86018830735294105</v>
      </c>
      <c r="UQ32" s="27">
        <v>0.57654895282794105</v>
      </c>
      <c r="UR32" s="27">
        <v>0.699264774182353</v>
      </c>
      <c r="US32" s="27">
        <v>0.40443607596764702</v>
      </c>
      <c r="UT32" s="27">
        <v>0.80418952281617695</v>
      </c>
      <c r="UU32" s="27">
        <v>0.73278476505588197</v>
      </c>
      <c r="UV32" s="27">
        <v>2.6377559825000001E-2</v>
      </c>
      <c r="UW32" s="27">
        <v>7.8098331663882403</v>
      </c>
      <c r="UX32" s="27">
        <v>0.47043473752794102</v>
      </c>
      <c r="UY32" s="27">
        <v>0.50850774954117595</v>
      </c>
      <c r="UZ32" s="27">
        <v>0.62281394891029396</v>
      </c>
      <c r="VA32" s="27">
        <v>0.64993877545588197</v>
      </c>
      <c r="VB32" s="27">
        <f t="shared" si="98"/>
        <v>1.6472554610281784</v>
      </c>
      <c r="VC32" s="27">
        <f t="shared" si="99"/>
        <v>1.3575299439013553</v>
      </c>
      <c r="VD32" s="27">
        <v>108.33823529411799</v>
      </c>
      <c r="VE32" s="27">
        <v>36.6889705882353</v>
      </c>
      <c r="VF32" s="27">
        <v>27.112058823529399</v>
      </c>
      <c r="VG32" s="27">
        <v>26.7657352941177</v>
      </c>
      <c r="VH32" s="27">
        <v>161.08058823529399</v>
      </c>
      <c r="VI32" s="27">
        <v>-2.9101323529411798</v>
      </c>
      <c r="VJ32" s="27">
        <v>-2.4471029411764702</v>
      </c>
      <c r="VK32" s="27">
        <v>130.02388059701499</v>
      </c>
      <c r="VL32" s="27">
        <v>190</v>
      </c>
      <c r="VM32" s="30">
        <f t="shared" si="100"/>
        <v>81.661764705882007</v>
      </c>
      <c r="VN32" s="30">
        <f t="shared" si="101"/>
        <v>59.976119402985006</v>
      </c>
      <c r="VO32" s="27">
        <v>0.73304146341463405</v>
      </c>
      <c r="VP32" s="27">
        <v>0.31559268292682902</v>
      </c>
      <c r="VQ32" s="27">
        <v>5.3502439024390301E-2</v>
      </c>
      <c r="VR32" s="27">
        <v>8.3441463414634098E-2</v>
      </c>
      <c r="VS32" s="27">
        <v>8.6795121951219495E-2</v>
      </c>
      <c r="VT32" s="27">
        <v>0.10984146341463399</v>
      </c>
      <c r="VU32" s="27">
        <v>0.79537672355609801</v>
      </c>
      <c r="VV32" s="27">
        <v>0.86259041756829302</v>
      </c>
      <c r="VW32" s="27">
        <v>0.58129270316585402</v>
      </c>
      <c r="VX32" s="27">
        <v>0.70736711810487796</v>
      </c>
      <c r="VY32" s="27">
        <v>0.3986626606</v>
      </c>
      <c r="VZ32" s="27">
        <v>0.78703163396097597</v>
      </c>
      <c r="WA32" s="27">
        <v>0.73830361555609803</v>
      </c>
      <c r="WB32" s="27">
        <v>-1.7802816107317099E-2</v>
      </c>
      <c r="WC32" s="27">
        <v>7.8310830914609797</v>
      </c>
      <c r="WD32" s="27">
        <v>0.46270598582682898</v>
      </c>
      <c r="WE32" s="27">
        <v>0.50122081127804896</v>
      </c>
      <c r="WF32" s="27">
        <v>0.61564693059512199</v>
      </c>
      <c r="WG32" s="27">
        <v>0.64324269995609795</v>
      </c>
      <c r="WH32" s="27">
        <f t="shared" si="102"/>
        <v>1.5927673394939394</v>
      </c>
      <c r="WI32" s="27">
        <f t="shared" si="103"/>
        <v>1.3227454344516336</v>
      </c>
      <c r="WJ32" s="27">
        <v>112.575609756098</v>
      </c>
      <c r="WK32" s="27">
        <v>36.999024390243903</v>
      </c>
      <c r="WL32" s="27">
        <v>29.9007317073171</v>
      </c>
      <c r="WM32" s="27">
        <v>30.411951219512201</v>
      </c>
      <c r="WN32" s="27">
        <v>-118.239707317073</v>
      </c>
      <c r="WO32" s="27">
        <v>-2.8174390243902399</v>
      </c>
      <c r="WP32" s="27">
        <v>-2.43729268292683</v>
      </c>
      <c r="WQ32" s="27">
        <v>144.3725</v>
      </c>
      <c r="WR32" s="27">
        <v>196.5</v>
      </c>
      <c r="WS32" s="30">
        <f t="shared" si="104"/>
        <v>83.924390243901996</v>
      </c>
      <c r="WT32" s="30">
        <f t="shared" si="105"/>
        <v>52.127499999999998</v>
      </c>
      <c r="WU32" s="28">
        <v>5.09</v>
      </c>
      <c r="WV32" s="24">
        <v>1.07</v>
      </c>
      <c r="WW32" s="28">
        <v>79.8</v>
      </c>
      <c r="WX32" s="28">
        <v>26.5</v>
      </c>
      <c r="WY32" s="28">
        <v>6.6</v>
      </c>
      <c r="WZ32" s="28">
        <v>10.9</v>
      </c>
    </row>
    <row r="33" spans="1:624" x14ac:dyDescent="0.25">
      <c r="A33" s="27">
        <v>50</v>
      </c>
      <c r="B33" s="27">
        <v>7</v>
      </c>
      <c r="C33" s="27">
        <v>107</v>
      </c>
      <c r="D33" s="27">
        <v>1</v>
      </c>
      <c r="E33" s="27" t="s">
        <v>44</v>
      </c>
      <c r="F33" s="27">
        <v>1</v>
      </c>
      <c r="G33" s="27">
        <f t="shared" si="0"/>
        <v>0</v>
      </c>
      <c r="H33" s="28">
        <f t="shared" si="1"/>
        <v>0</v>
      </c>
      <c r="I33" s="29">
        <v>0</v>
      </c>
      <c r="J33" s="27">
        <f t="shared" si="2"/>
        <v>0</v>
      </c>
      <c r="K33" s="27">
        <f t="shared" si="3"/>
        <v>0</v>
      </c>
      <c r="L33" s="27">
        <f t="shared" si="4"/>
        <v>0</v>
      </c>
      <c r="M33" s="30">
        <v>408705.94107399997</v>
      </c>
      <c r="N33" s="30">
        <v>3660539.0898429998</v>
      </c>
      <c r="O33" s="31">
        <v>33.079619999999998</v>
      </c>
      <c r="P33" s="31">
        <v>-111.97814700000001</v>
      </c>
      <c r="Q33" s="27">
        <v>49.679999999999993</v>
      </c>
      <c r="R33" s="27">
        <v>22.72</v>
      </c>
      <c r="S33" s="27">
        <v>27.6</v>
      </c>
      <c r="T33" s="27">
        <v>51.679999999999993</v>
      </c>
      <c r="U33" s="27">
        <v>20.72</v>
      </c>
      <c r="V33" s="27">
        <v>27.6</v>
      </c>
      <c r="W33" s="27">
        <v>45.164179104477597</v>
      </c>
      <c r="X33" s="27">
        <f t="shared" si="5"/>
        <v>-45.164179104477597</v>
      </c>
      <c r="Y33" s="29">
        <v>-9999</v>
      </c>
      <c r="Z33" s="29">
        <v>-9999</v>
      </c>
      <c r="AA33" s="29">
        <v>-9999</v>
      </c>
      <c r="AB33" s="27">
        <v>8.3000000000000007</v>
      </c>
      <c r="AC33" s="27">
        <v>7.2</v>
      </c>
      <c r="AD33" s="27">
        <v>0.72</v>
      </c>
      <c r="AE33" s="27" t="s">
        <v>104</v>
      </c>
      <c r="AF33" s="27">
        <v>2</v>
      </c>
      <c r="AG33" s="27">
        <v>1.1000000000000001</v>
      </c>
      <c r="AH33" s="27">
        <v>1.3</v>
      </c>
      <c r="AI33" s="27">
        <v>3</v>
      </c>
      <c r="AJ33" s="27">
        <v>339</v>
      </c>
      <c r="AK33" s="27">
        <v>27</v>
      </c>
      <c r="AL33" s="27">
        <v>1.1599999999999999</v>
      </c>
      <c r="AM33" s="27">
        <v>5.7</v>
      </c>
      <c r="AN33" s="27">
        <v>12.2</v>
      </c>
      <c r="AO33" s="27">
        <v>3.4</v>
      </c>
      <c r="AP33" s="27">
        <v>2670</v>
      </c>
      <c r="AQ33" s="27">
        <v>269</v>
      </c>
      <c r="AR33" s="27">
        <v>184</v>
      </c>
      <c r="AS33" s="27">
        <v>17.3</v>
      </c>
      <c r="AT33" s="27">
        <v>0</v>
      </c>
      <c r="AU33" s="27">
        <v>5</v>
      </c>
      <c r="AV33" s="27">
        <v>77</v>
      </c>
      <c r="AW33" s="27">
        <v>13</v>
      </c>
      <c r="AX33" s="27">
        <v>5</v>
      </c>
      <c r="AY33" s="27">
        <v>1.1000000000000001</v>
      </c>
      <c r="AZ33" s="27">
        <v>69</v>
      </c>
      <c r="BA33" s="27">
        <v>90.778420757886906</v>
      </c>
      <c r="BB33" s="27">
        <v>89</v>
      </c>
      <c r="BC33" s="27">
        <v>6.4349999999999996</v>
      </c>
      <c r="BD33" s="27">
        <v>4.0350000000000001</v>
      </c>
      <c r="BE33" s="27">
        <v>0.99</v>
      </c>
      <c r="BF33" s="32">
        <v>13.836320966694963</v>
      </c>
      <c r="BG33" s="32">
        <v>11.625821876867901</v>
      </c>
      <c r="BH33" s="32">
        <v>6.6759874169870681</v>
      </c>
      <c r="BI33" s="32">
        <v>5.8782224897181257</v>
      </c>
      <c r="BJ33" s="32">
        <v>1.7809039209817419</v>
      </c>
      <c r="BK33" s="32">
        <v>1.8874519398811604</v>
      </c>
      <c r="BL33" s="24">
        <f t="shared" si="6"/>
        <v>101.84857137425146</v>
      </c>
      <c r="BM33" s="24">
        <f t="shared" si="7"/>
        <v>128.55252104219974</v>
      </c>
      <c r="BN33" s="24">
        <f t="shared" si="8"/>
        <v>152.06541100107225</v>
      </c>
      <c r="BO33" s="28">
        <f t="shared" si="9"/>
        <v>166.73883444452386</v>
      </c>
      <c r="BP33" s="24">
        <f t="shared" si="10"/>
        <v>23.512889958872503</v>
      </c>
      <c r="BQ33" s="24">
        <f t="shared" si="11"/>
        <v>7.1236156839269675</v>
      </c>
      <c r="BR33" s="24">
        <f t="shared" si="12"/>
        <v>7.5498077595246418</v>
      </c>
      <c r="BS33" s="24">
        <f t="shared" si="13"/>
        <v>38.18631340232411</v>
      </c>
      <c r="BT33" s="32">
        <v>1.8140929535232386</v>
      </c>
      <c r="BU33" s="32">
        <v>2.7541212211763542</v>
      </c>
      <c r="BV33" s="32">
        <v>2.1324298739474865</v>
      </c>
      <c r="BW33" s="32">
        <v>1.9510004490793871</v>
      </c>
      <c r="BX33" s="32">
        <v>2.6504941599281224</v>
      </c>
      <c r="BY33" s="32">
        <v>2.3721718329512602</v>
      </c>
      <c r="BZ33" s="24">
        <f t="shared" si="14"/>
        <v>18.272856698798371</v>
      </c>
      <c r="CA33" s="24">
        <f t="shared" si="15"/>
        <v>26.802576194588319</v>
      </c>
      <c r="CB33" s="24">
        <f t="shared" si="16"/>
        <v>34.606577990905869</v>
      </c>
      <c r="CC33" s="24">
        <f t="shared" si="17"/>
        <v>7.8040017963175483</v>
      </c>
      <c r="CD33" s="24">
        <f t="shared" si="18"/>
        <v>10.60197663971249</v>
      </c>
      <c r="CE33" s="24">
        <f t="shared" si="19"/>
        <v>9.4886873318050409</v>
      </c>
      <c r="CF33" s="24">
        <f t="shared" si="20"/>
        <v>27.894665767835079</v>
      </c>
      <c r="CG33" s="27">
        <v>14.145539672261792</v>
      </c>
      <c r="CH33" s="27">
        <v>3.5485485485485482</v>
      </c>
      <c r="CI33" s="27">
        <v>2.1294633951725515</v>
      </c>
      <c r="CJ33" s="27">
        <v>126.29625915153947</v>
      </c>
      <c r="CK33" s="27">
        <v>97.8</v>
      </c>
      <c r="CL33" s="27">
        <f t="shared" si="21"/>
        <v>18.04232273593421</v>
      </c>
      <c r="CM33" s="27">
        <v>10.792233204555716</v>
      </c>
      <c r="CN33" s="27">
        <f t="shared" si="22"/>
        <v>2.698058301138929</v>
      </c>
      <c r="CO33" s="27">
        <v>4.7881674605164202</v>
      </c>
      <c r="CP33" s="29">
        <v>-9999</v>
      </c>
      <c r="CQ33" s="28">
        <f t="shared" si="122"/>
        <v>70.776352883241358</v>
      </c>
      <c r="CR33" s="28">
        <f t="shared" si="123"/>
        <v>79.294206463931559</v>
      </c>
      <c r="CS33" s="28">
        <f t="shared" si="25"/>
        <v>151.4634974076684</v>
      </c>
      <c r="CT33" s="28">
        <f t="shared" si="26"/>
        <v>181.40840045428979</v>
      </c>
      <c r="CU33" s="27">
        <f t="shared" si="27"/>
        <v>72.16929094373684</v>
      </c>
      <c r="CV33" s="27">
        <f t="shared" si="28"/>
        <v>10.792233204555716</v>
      </c>
      <c r="CW33" s="27">
        <f t="shared" si="124"/>
        <v>19.152669842065681</v>
      </c>
      <c r="CX33" s="27">
        <f t="shared" si="125"/>
        <v>102.11419399035823</v>
      </c>
      <c r="CY33" s="29">
        <v>-9999</v>
      </c>
      <c r="CZ33" s="29">
        <v>-9999</v>
      </c>
      <c r="DA33" s="29">
        <v>-9999</v>
      </c>
      <c r="DB33" s="29">
        <v>-9999</v>
      </c>
      <c r="DC33" s="29">
        <v>-9999</v>
      </c>
      <c r="DD33" s="29">
        <v>-9999</v>
      </c>
      <c r="DE33" s="24">
        <v>0</v>
      </c>
      <c r="DF33" s="24">
        <v>0</v>
      </c>
      <c r="DG33" s="24">
        <v>0</v>
      </c>
      <c r="DH33" s="24">
        <v>12.666666666666666</v>
      </c>
      <c r="DI33" s="24">
        <v>20.333333333333332</v>
      </c>
      <c r="DJ33" s="24">
        <v>24.666666666666668</v>
      </c>
      <c r="DK33" s="24">
        <v>37.333333333333336</v>
      </c>
      <c r="DL33" s="24">
        <v>38.333333333333336</v>
      </c>
      <c r="DM33" s="24">
        <v>52</v>
      </c>
      <c r="DN33" s="24">
        <v>43.333333333333336</v>
      </c>
      <c r="DO33" s="24">
        <v>56.666666666666664</v>
      </c>
      <c r="DP33" s="24">
        <v>59</v>
      </c>
      <c r="DQ33" s="24">
        <v>67.333333333333329</v>
      </c>
      <c r="DR33" s="28">
        <f t="shared" si="109"/>
        <v>47.222222222222221</v>
      </c>
      <c r="DS33" s="28">
        <f t="shared" si="31"/>
        <v>46.888888888888893</v>
      </c>
      <c r="DT33" s="24">
        <v>73.666666666666671</v>
      </c>
      <c r="DU33" s="24">
        <v>78.333333333333329</v>
      </c>
      <c r="DV33" s="24">
        <v>74.333333333333329</v>
      </c>
      <c r="DW33" s="24">
        <v>84.666666666666671</v>
      </c>
      <c r="DX33" s="24">
        <v>64.333333333333329</v>
      </c>
      <c r="DY33" s="24">
        <v>82.333333333333329</v>
      </c>
      <c r="DZ33" s="28">
        <v>71.666666666666671</v>
      </c>
      <c r="EA33" s="28">
        <v>82.333333333333329</v>
      </c>
      <c r="EB33" s="24">
        <v>178</v>
      </c>
      <c r="EC33" s="24">
        <v>189</v>
      </c>
      <c r="ED33" s="24">
        <v>199</v>
      </c>
      <c r="EE33" s="24">
        <v>199</v>
      </c>
      <c r="EF33" s="24">
        <v>201</v>
      </c>
      <c r="EG33" s="24">
        <v>203</v>
      </c>
      <c r="EH33" s="33">
        <v>-9999</v>
      </c>
      <c r="EI33" s="33">
        <v>-9999</v>
      </c>
      <c r="EJ33" s="33">
        <v>-9999</v>
      </c>
      <c r="EK33" s="33">
        <v>-9999</v>
      </c>
      <c r="EL33" s="33">
        <v>-9999</v>
      </c>
      <c r="EM33" s="33">
        <v>-9999</v>
      </c>
      <c r="EN33" s="33">
        <v>-9999</v>
      </c>
      <c r="EO33" s="33">
        <v>-9999</v>
      </c>
      <c r="EP33" s="33">
        <v>-9999</v>
      </c>
      <c r="EQ33" s="29">
        <v>-9999</v>
      </c>
      <c r="ER33" s="29">
        <v>-9999</v>
      </c>
      <c r="ES33" s="29">
        <v>-9999</v>
      </c>
      <c r="ET33" s="29">
        <v>-9999</v>
      </c>
      <c r="EU33" s="29">
        <v>-9999</v>
      </c>
      <c r="EV33" s="29">
        <v>-9999</v>
      </c>
      <c r="EW33" s="33">
        <v>-9999</v>
      </c>
      <c r="EX33" s="33">
        <v>-9999</v>
      </c>
      <c r="EY33" s="29">
        <v>-9999</v>
      </c>
      <c r="EZ33" s="29">
        <v>-9999</v>
      </c>
      <c r="FA33" s="29">
        <v>-9999</v>
      </c>
      <c r="FB33" s="29">
        <v>-9999</v>
      </c>
      <c r="FC33" s="29">
        <v>-9999</v>
      </c>
      <c r="FD33" s="29">
        <v>-9999</v>
      </c>
      <c r="FE33" s="29">
        <v>-9999</v>
      </c>
      <c r="FF33" s="29">
        <v>-9999</v>
      </c>
      <c r="FG33" s="29">
        <v>-9999</v>
      </c>
      <c r="FH33" s="29">
        <v>-9999</v>
      </c>
      <c r="FI33" s="27">
        <v>275.61</v>
      </c>
      <c r="FJ33" s="27">
        <v>9</v>
      </c>
      <c r="FK33" s="27">
        <v>269.23</v>
      </c>
      <c r="FL33" s="27">
        <v>260.83</v>
      </c>
      <c r="FM33" s="27">
        <v>193</v>
      </c>
      <c r="FN33" s="27">
        <v>190.54999999999998</v>
      </c>
      <c r="FO33" s="27">
        <v>369.98</v>
      </c>
      <c r="FP33" s="24">
        <v>206.76000000000002</v>
      </c>
      <c r="FQ33" s="27">
        <v>154.07999999999998</v>
      </c>
      <c r="FR33" s="24">
        <v>216.73000000000002</v>
      </c>
      <c r="FS33" s="27">
        <v>159.26</v>
      </c>
      <c r="FT33" s="24">
        <f t="shared" si="32"/>
        <v>1510.5882352941173</v>
      </c>
      <c r="FU33" s="24">
        <f t="shared" si="33"/>
        <v>1348.739495798319</v>
      </c>
      <c r="FV33" s="24">
        <f t="shared" si="34"/>
        <v>2702.0588235294117</v>
      </c>
      <c r="FW33" s="24">
        <f t="shared" si="114"/>
        <v>2557.1568627450979</v>
      </c>
      <c r="FX33" s="24">
        <f t="shared" si="36"/>
        <v>1868.1372549019607</v>
      </c>
      <c r="FY33" s="24">
        <f t="shared" si="37"/>
        <v>3627.2549019607845</v>
      </c>
      <c r="FZ33" s="24">
        <f t="shared" si="38"/>
        <v>10754.607843137255</v>
      </c>
      <c r="GA33" s="24">
        <f t="shared" si="39"/>
        <v>2027.0588235294119</v>
      </c>
      <c r="GB33" s="24">
        <v>36</v>
      </c>
      <c r="GC33" s="24">
        <v>56.81</v>
      </c>
      <c r="GD33" s="24">
        <f t="shared" si="115"/>
        <v>113.95000000000002</v>
      </c>
      <c r="GE33" s="27">
        <v>2.84</v>
      </c>
      <c r="GF33" s="27">
        <f t="shared" si="116"/>
        <v>76.738470588235288</v>
      </c>
      <c r="GG33" s="27">
        <v>0.76600000000000001</v>
      </c>
      <c r="GH33" s="27">
        <f t="shared" si="117"/>
        <v>19.587821568627451</v>
      </c>
      <c r="GI33" s="27">
        <v>1.45</v>
      </c>
      <c r="GJ33" s="27">
        <f t="shared" si="118"/>
        <v>27.087990196078426</v>
      </c>
      <c r="GK33" s="27">
        <v>3.54</v>
      </c>
      <c r="GL33" s="27">
        <v>3.117</v>
      </c>
      <c r="GM33" s="27">
        <f t="shared" si="44"/>
        <v>1.1357074109720886</v>
      </c>
      <c r="GN33" s="29">
        <v>-9999</v>
      </c>
      <c r="GO33" s="27">
        <f t="shared" si="45"/>
        <v>71.757882352941181</v>
      </c>
      <c r="GP33" s="24">
        <f t="shared" si="46"/>
        <v>195.17216470588232</v>
      </c>
      <c r="GQ33" s="24">
        <f t="shared" si="47"/>
        <v>174.26086134453777</v>
      </c>
      <c r="GR33" s="29">
        <v>-9999</v>
      </c>
      <c r="GS33" s="27">
        <v>18.600000000000001</v>
      </c>
      <c r="GT33" s="24">
        <v>7.12</v>
      </c>
      <c r="GU33" s="24">
        <f t="shared" si="48"/>
        <v>6.61</v>
      </c>
      <c r="GV33" s="27">
        <f t="shared" si="49"/>
        <v>5114.3456753551409</v>
      </c>
      <c r="GW33" s="27">
        <v>2.3600000000000003</v>
      </c>
      <c r="GX33" s="27">
        <f t="shared" si="50"/>
        <v>0.357034795763994</v>
      </c>
      <c r="GY33" s="27">
        <f t="shared" si="51"/>
        <v>1825.9993636668885</v>
      </c>
      <c r="GZ33" s="29">
        <v>-9999</v>
      </c>
      <c r="HA33" s="29">
        <v>-9999</v>
      </c>
      <c r="HB33" s="27">
        <v>4925.7571428571446</v>
      </c>
      <c r="HC33" s="27">
        <f t="shared" si="52"/>
        <v>1758.6666954830353</v>
      </c>
      <c r="HD33" s="27">
        <f t="shared" si="53"/>
        <v>1820.2200298249413</v>
      </c>
      <c r="HE33" s="29">
        <v>-9999</v>
      </c>
      <c r="HF33" s="30">
        <v>3.5300000000000002</v>
      </c>
      <c r="HG33" s="30">
        <f t="shared" si="55"/>
        <v>3.47</v>
      </c>
      <c r="HH33" s="30">
        <v>2493</v>
      </c>
      <c r="HI33" s="30">
        <f t="shared" si="56"/>
        <v>0.48735955056179775</v>
      </c>
      <c r="HJ33" s="27">
        <f t="shared" si="57"/>
        <v>2731.2617600610661</v>
      </c>
      <c r="HK33" s="27">
        <f t="shared" si="58"/>
        <v>1928.9052600091327</v>
      </c>
      <c r="HL33" s="27">
        <v>3.6</v>
      </c>
      <c r="HM33" s="30">
        <f t="shared" si="119"/>
        <v>98.325423362198393</v>
      </c>
      <c r="HN33" s="30">
        <f t="shared" si="60"/>
        <v>110.12447416566221</v>
      </c>
      <c r="HO33" s="30">
        <f t="shared" si="61"/>
        <v>0.56424272555267274</v>
      </c>
      <c r="HP33" s="27">
        <v>3.12</v>
      </c>
      <c r="HQ33" s="27">
        <v>0.57296923076923101</v>
      </c>
      <c r="HR33" s="27">
        <v>0.48952307692307701</v>
      </c>
      <c r="HS33" s="27">
        <v>0.46311538461538498</v>
      </c>
      <c r="HT33" s="27">
        <v>0.39426538461538502</v>
      </c>
      <c r="HU33" s="27">
        <v>0.27633076923076899</v>
      </c>
      <c r="HV33" s="27">
        <v>0.30669615384615401</v>
      </c>
      <c r="HW33" s="27">
        <v>0.18479206976923099</v>
      </c>
      <c r="HX33" s="27">
        <v>0.105739555038462</v>
      </c>
      <c r="HY33" s="27">
        <v>0.107957188730769</v>
      </c>
      <c r="HZ33" s="27">
        <v>2.7576909692307701E-2</v>
      </c>
      <c r="IA33" s="27">
        <v>7.8410757384615407E-2</v>
      </c>
      <c r="IB33" s="27">
        <v>0.34908358496153802</v>
      </c>
      <c r="IC33" s="27">
        <v>0.30246228388461499</v>
      </c>
      <c r="ID33" s="27">
        <v>0.17562581188461501</v>
      </c>
      <c r="IE33" s="27">
        <v>0.453858515653846</v>
      </c>
      <c r="IF33" s="27">
        <v>0.75049796199999996</v>
      </c>
      <c r="IG33" s="27">
        <v>0.424016940346154</v>
      </c>
      <c r="IH33" s="27">
        <v>0.76850253857692297</v>
      </c>
      <c r="II33" s="27">
        <v>0.46562524588461501</v>
      </c>
      <c r="IJ33" s="27">
        <f t="shared" si="120"/>
        <v>3.1599184386834076</v>
      </c>
      <c r="IK33" s="27">
        <f t="shared" si="63"/>
        <v>0.17046418806373587</v>
      </c>
      <c r="IL33" s="27">
        <v>106.292307692308</v>
      </c>
      <c r="IM33" s="27">
        <v>28.202307692307699</v>
      </c>
      <c r="IN33" s="27">
        <v>35.035384615384601</v>
      </c>
      <c r="IO33" s="27">
        <v>34.836153846153799</v>
      </c>
      <c r="IP33" s="27">
        <v>119.66923076923101</v>
      </c>
      <c r="IQ33" s="27">
        <v>-1.16123076923077</v>
      </c>
      <c r="IR33" s="27">
        <v>-1.1920769230769199</v>
      </c>
      <c r="IS33" s="30">
        <v>104</v>
      </c>
      <c r="IT33" s="30">
        <v>118.5</v>
      </c>
      <c r="IU33" s="30">
        <f t="shared" si="64"/>
        <v>-2.2923076923080004</v>
      </c>
      <c r="IV33" s="27">
        <v>0.59203809523809503</v>
      </c>
      <c r="IW33" s="27">
        <v>0.48416666666666702</v>
      </c>
      <c r="IX33" s="27">
        <v>0.46397619047618999</v>
      </c>
      <c r="IY33" s="27">
        <v>0.395919047619048</v>
      </c>
      <c r="IZ33" s="27">
        <v>0.27965000000000001</v>
      </c>
      <c r="JA33" s="27">
        <v>0.30789761904761898</v>
      </c>
      <c r="JB33" s="27">
        <v>0.19813501910714301</v>
      </c>
      <c r="JC33" s="27">
        <v>0.12038998336904801</v>
      </c>
      <c r="JD33" s="27">
        <v>0.100121540864286</v>
      </c>
      <c r="JE33" s="27">
        <v>2.0773461692857102E-2</v>
      </c>
      <c r="JF33" s="27">
        <v>0.10001288896428601</v>
      </c>
      <c r="JG33" s="27">
        <v>0.35768385149285697</v>
      </c>
      <c r="JH33" s="27">
        <v>0.315071359109524</v>
      </c>
      <c r="JI33" s="27">
        <v>0.1721239433</v>
      </c>
      <c r="JJ33" s="27">
        <v>0.49486259862380899</v>
      </c>
      <c r="JK33" s="27">
        <v>1.5215249506976201</v>
      </c>
      <c r="JL33" s="27">
        <v>0.50419987768809504</v>
      </c>
      <c r="JM33" s="27">
        <v>1.48365903933333</v>
      </c>
      <c r="JN33" s="27">
        <v>0.54892070154761896</v>
      </c>
      <c r="JO33" s="27">
        <f t="shared" si="65"/>
        <v>5.3426886792450317</v>
      </c>
      <c r="JP33" s="27">
        <f t="shared" si="66"/>
        <v>0.22279813130071169</v>
      </c>
      <c r="JQ33" s="27">
        <v>33.1052380952381</v>
      </c>
      <c r="JR33" s="27">
        <v>46.081904761904802</v>
      </c>
      <c r="JS33" s="27">
        <v>47.37</v>
      </c>
      <c r="JT33" s="27">
        <v>-165.90742857142899</v>
      </c>
      <c r="JU33" s="27">
        <v>-1.3016666666666701</v>
      </c>
      <c r="JV33" s="27">
        <v>-2.6007619047619102</v>
      </c>
      <c r="JW33" s="30">
        <v>105.5</v>
      </c>
      <c r="JX33" s="30">
        <v>119</v>
      </c>
      <c r="JY33" s="27">
        <v>0.44389285714285698</v>
      </c>
      <c r="JZ33" s="27">
        <v>0.37599761904761902</v>
      </c>
      <c r="KA33" s="27">
        <v>0.323457142857143</v>
      </c>
      <c r="KB33" s="27">
        <v>0.26540000000000002</v>
      </c>
      <c r="KC33" s="27">
        <v>0.199602380952381</v>
      </c>
      <c r="KD33" s="27">
        <v>0.20797857142857101</v>
      </c>
      <c r="KE33" s="27">
        <v>0.25113741920238097</v>
      </c>
      <c r="KF33" s="27">
        <v>0.15646009851666701</v>
      </c>
      <c r="KG33" s="27">
        <v>0.17228287789999999</v>
      </c>
      <c r="KH33" s="27">
        <v>7.4951169821428604E-2</v>
      </c>
      <c r="KI33" s="27">
        <v>8.2514666559523803E-2</v>
      </c>
      <c r="KJ33" s="27">
        <v>0.37914463331904802</v>
      </c>
      <c r="KK33" s="27">
        <v>0.36133826265000002</v>
      </c>
      <c r="KL33" s="27">
        <v>0.14146773709523799</v>
      </c>
      <c r="KM33" s="27">
        <v>0.67338411588571401</v>
      </c>
      <c r="KN33" s="27">
        <v>0.52798607635000006</v>
      </c>
      <c r="KO33" s="27">
        <v>0.32642106498571399</v>
      </c>
      <c r="KP33" s="27">
        <v>0.56296294690714299</v>
      </c>
      <c r="KQ33" s="27">
        <v>0.37695492065714298</v>
      </c>
      <c r="KR33" s="27">
        <f t="shared" si="67"/>
        <v>1.2922463406897191</v>
      </c>
      <c r="KS33" s="27">
        <f t="shared" si="68"/>
        <v>0.1805735851924084</v>
      </c>
      <c r="KT33" s="27">
        <v>103.27619047619</v>
      </c>
      <c r="KU33" s="27">
        <v>37.873809523809499</v>
      </c>
      <c r="KV33" s="27">
        <v>56.524761904761903</v>
      </c>
      <c r="KW33" s="27">
        <v>56.886666666666699</v>
      </c>
      <c r="KX33" s="27">
        <v>111.75271428571401</v>
      </c>
      <c r="KY33" s="27">
        <v>-1.5262380952381001</v>
      </c>
      <c r="KZ33" s="27">
        <v>-2.2015238095238101</v>
      </c>
      <c r="LA33" s="30">
        <v>109.5</v>
      </c>
      <c r="LB33" s="30">
        <v>122</v>
      </c>
      <c r="LC33" s="30">
        <f t="shared" si="128"/>
        <v>6.2238095238100044</v>
      </c>
      <c r="LD33" s="27"/>
      <c r="LE33" s="27"/>
      <c r="LF33" s="27"/>
      <c r="LG33" s="27"/>
      <c r="LH33" s="27"/>
      <c r="LI33" s="27"/>
      <c r="LJ33" s="27"/>
      <c r="LK33" s="27"/>
      <c r="LL33" s="27"/>
      <c r="LM33" s="27"/>
      <c r="LN33" s="27"/>
      <c r="LO33" s="27"/>
      <c r="LP33" s="27"/>
      <c r="LQ33" s="27"/>
      <c r="LR33" s="27"/>
      <c r="LS33" s="27"/>
      <c r="LT33" s="27"/>
      <c r="LU33" s="27"/>
      <c r="LV33" s="27"/>
      <c r="LW33" s="27"/>
      <c r="LX33" s="27"/>
      <c r="LY33" s="27"/>
      <c r="LZ33" s="27"/>
      <c r="MA33" s="27"/>
      <c r="MB33" s="27"/>
      <c r="MC33" s="27"/>
      <c r="MD33" s="27"/>
      <c r="ME33" s="27"/>
      <c r="MF33" s="30"/>
      <c r="MG33" s="30"/>
      <c r="MH33" s="30"/>
      <c r="MI33" s="27">
        <v>0.50133230769230797</v>
      </c>
      <c r="MJ33" s="27">
        <v>0.29453846153846103</v>
      </c>
      <c r="MK33" s="27">
        <v>0.224955384615385</v>
      </c>
      <c r="ML33" s="27">
        <v>0.18861846153846201</v>
      </c>
      <c r="MM33" s="27">
        <v>0.14226461538461499</v>
      </c>
      <c r="MN33" s="27">
        <v>0.17001846153846201</v>
      </c>
      <c r="MO33" s="27">
        <v>0.45090680245076897</v>
      </c>
      <c r="MP33" s="27">
        <v>0.37955754938307701</v>
      </c>
      <c r="MQ33" s="27">
        <v>0.218522617370769</v>
      </c>
      <c r="MR33" s="27">
        <v>0.13430127353999999</v>
      </c>
      <c r="MS33" s="27">
        <v>0.25868695202923098</v>
      </c>
      <c r="MT33" s="27">
        <v>0.55617297380307695</v>
      </c>
      <c r="MU33" s="27">
        <v>0.49146194462461501</v>
      </c>
      <c r="MV33" s="27">
        <v>0.14007931751538499</v>
      </c>
      <c r="MW33" s="27">
        <v>1.6672510406707699</v>
      </c>
      <c r="MX33" s="27">
        <v>0.68479001765692304</v>
      </c>
      <c r="MY33" s="27">
        <v>0.57642397141538504</v>
      </c>
      <c r="MZ33" s="27">
        <v>0.74905512691999998</v>
      </c>
      <c r="NA33" s="27">
        <v>0.66335492067692303</v>
      </c>
      <c r="NB33" s="27">
        <f t="shared" si="73"/>
        <v>2.9718985606580346</v>
      </c>
      <c r="NC33" s="27">
        <f t="shared" si="74"/>
        <v>0.70209454165578866</v>
      </c>
      <c r="ND33" s="27">
        <v>110.176923076923</v>
      </c>
      <c r="NE33" s="27">
        <v>43.749230769230799</v>
      </c>
      <c r="NF33" s="27">
        <v>45.123846153846202</v>
      </c>
      <c r="NG33" s="27">
        <v>-73.6306923076923</v>
      </c>
      <c r="NH33" s="27">
        <v>-2.3761538461538501</v>
      </c>
      <c r="NI33" s="27">
        <v>-0.63718461538461502</v>
      </c>
      <c r="NJ33" s="28">
        <v>131</v>
      </c>
      <c r="NK33" s="28">
        <v>148.5</v>
      </c>
      <c r="NL33" s="30">
        <f t="shared" si="75"/>
        <v>20.823076923076997</v>
      </c>
      <c r="NM33" s="27">
        <v>0.51973714285714301</v>
      </c>
      <c r="NN33" s="27">
        <v>0.29399428571428599</v>
      </c>
      <c r="NO33" s="27">
        <v>0.16531999999999999</v>
      </c>
      <c r="NP33" s="27">
        <v>0.14186857142857101</v>
      </c>
      <c r="NQ33" s="27">
        <v>0.123922857142857</v>
      </c>
      <c r="NR33" s="27">
        <v>0.13943428571428601</v>
      </c>
      <c r="NS33" s="27">
        <v>0.56813148990857099</v>
      </c>
      <c r="NT33" s="27">
        <v>0.515043625125714</v>
      </c>
      <c r="NU33" s="27">
        <v>0.34726066656571403</v>
      </c>
      <c r="NV33" s="27">
        <v>0.27923742371142901</v>
      </c>
      <c r="NW33" s="27">
        <v>0.27638034865142902</v>
      </c>
      <c r="NX33" s="27">
        <v>0.61259650030857105</v>
      </c>
      <c r="NY33" s="27">
        <v>0.57454762616857202</v>
      </c>
      <c r="NZ33" s="27">
        <v>6.7601657868571405E-2</v>
      </c>
      <c r="OA33" s="27">
        <v>2.6758693913857199</v>
      </c>
      <c r="OB33" s="27">
        <v>0.53931649345428601</v>
      </c>
      <c r="OC33" s="27">
        <v>0.48800636437142902</v>
      </c>
      <c r="OD33" s="27">
        <v>0.63883091651428603</v>
      </c>
      <c r="OE33" s="27">
        <v>0.59868074809428595</v>
      </c>
      <c r="OF33" s="27">
        <f t="shared" si="76"/>
        <v>1.7543742783550891</v>
      </c>
      <c r="OG33" s="27">
        <f t="shared" si="77"/>
        <v>0.76784777157962147</v>
      </c>
      <c r="OH33" s="27">
        <v>113.414285714286</v>
      </c>
      <c r="OI33" s="27">
        <v>37.252857142857202</v>
      </c>
      <c r="OJ33" s="27">
        <v>35.820285714285703</v>
      </c>
      <c r="OK33" s="27">
        <v>38.122105263157898</v>
      </c>
      <c r="OL33" s="28">
        <v>147</v>
      </c>
      <c r="OM33" s="28">
        <v>162</v>
      </c>
      <c r="ON33" s="30">
        <f t="shared" si="127"/>
        <v>33.585714285714005</v>
      </c>
      <c r="OO33" s="27">
        <v>0.53710227272727296</v>
      </c>
      <c r="OP33" s="27">
        <v>0.27432954545454502</v>
      </c>
      <c r="OQ33" s="27">
        <v>0.12604545454545499</v>
      </c>
      <c r="OR33" s="27">
        <v>0.120870454545455</v>
      </c>
      <c r="OS33" s="27">
        <v>0.111156818181818</v>
      </c>
      <c r="OT33" s="27">
        <v>0.12820681818181801</v>
      </c>
      <c r="OU33" s="27">
        <v>0.62961933972272699</v>
      </c>
      <c r="OV33" s="27">
        <v>0.61701433374318204</v>
      </c>
      <c r="OW33" s="27">
        <v>0.386443256763636</v>
      </c>
      <c r="OX33" s="27">
        <v>0.36892099534318201</v>
      </c>
      <c r="OY33" s="27">
        <v>0.32256723513409102</v>
      </c>
      <c r="OZ33" s="27">
        <v>0.65512650840227304</v>
      </c>
      <c r="PA33" s="27">
        <v>0.61206833416136397</v>
      </c>
      <c r="PB33" s="27">
        <v>4.2627033636363602E-2</v>
      </c>
      <c r="PC33" s="27">
        <v>3.4498077037659098</v>
      </c>
      <c r="PD33" s="27">
        <v>0.52387903001136404</v>
      </c>
      <c r="PE33" s="27">
        <v>0.51288866763863605</v>
      </c>
      <c r="PF33" s="27">
        <v>0.63983007663181801</v>
      </c>
      <c r="PG33" s="27">
        <v>0.63152717572272699</v>
      </c>
      <c r="PH33" s="27">
        <f t="shared" si="79"/>
        <v>1.772089815311533</v>
      </c>
      <c r="PI33" s="27">
        <f t="shared" si="80"/>
        <v>0.95787249906797967</v>
      </c>
      <c r="PJ33" s="27">
        <v>115.814285714286</v>
      </c>
      <c r="PK33" s="27">
        <v>39.592142857142903</v>
      </c>
      <c r="PL33" s="27">
        <v>38.797857142857097</v>
      </c>
      <c r="PM33" s="27">
        <v>36.647857142857099</v>
      </c>
      <c r="PN33" s="27">
        <v>-19.245909090909102</v>
      </c>
      <c r="PO33" s="27">
        <v>-0.785227272727273</v>
      </c>
      <c r="PP33" s="27">
        <v>-0.97454545454545405</v>
      </c>
      <c r="PQ33" s="27">
        <v>119.95</v>
      </c>
      <c r="PR33" s="30">
        <v>159</v>
      </c>
      <c r="PS33" s="30">
        <v>171</v>
      </c>
      <c r="PT33" s="30">
        <f t="shared" si="81"/>
        <v>43.185714285713999</v>
      </c>
      <c r="PU33" s="30">
        <f t="shared" si="82"/>
        <v>39.049999999999997</v>
      </c>
      <c r="PV33" s="27">
        <v>0.54694750000000003</v>
      </c>
      <c r="PW33" s="27">
        <v>0.25417250000000002</v>
      </c>
      <c r="PX33" s="27">
        <v>9.2130000000000004E-2</v>
      </c>
      <c r="PY33" s="27">
        <v>0.101935</v>
      </c>
      <c r="PZ33" s="27">
        <v>8.6227499999999999E-2</v>
      </c>
      <c r="QA33" s="27">
        <v>0.1150475</v>
      </c>
      <c r="QB33" s="27">
        <v>0.68276102220250001</v>
      </c>
      <c r="QC33" s="27">
        <v>0.70861474971250005</v>
      </c>
      <c r="QD33" s="27">
        <v>0.42475992824499997</v>
      </c>
      <c r="QE33" s="27">
        <v>0.46554582021250002</v>
      </c>
      <c r="QF33" s="27">
        <v>0.36462489869999998</v>
      </c>
      <c r="QG33" s="27">
        <v>0.72561813144749998</v>
      </c>
      <c r="QH33" s="27">
        <v>0.64950848983499998</v>
      </c>
      <c r="QI33" s="27">
        <v>8.4288165612499993E-2</v>
      </c>
      <c r="QJ33" s="27">
        <v>4.3743151129699998</v>
      </c>
      <c r="QK33" s="27">
        <v>0.51558761410499998</v>
      </c>
      <c r="QL33" s="27">
        <v>0.53464389597249995</v>
      </c>
      <c r="QM33" s="27">
        <v>0.64481754984749995</v>
      </c>
      <c r="QN33" s="27">
        <v>0.65879373826249998</v>
      </c>
      <c r="QO33" s="27">
        <f t="shared" si="83"/>
        <v>1.8067790857336807</v>
      </c>
      <c r="QP33" s="27">
        <f t="shared" si="84"/>
        <v>1.1518752028641965</v>
      </c>
      <c r="QQ33" s="27">
        <v>113.3</v>
      </c>
      <c r="QR33" s="27">
        <v>33.071428571428598</v>
      </c>
      <c r="QS33" s="27">
        <v>34.174285714285702</v>
      </c>
      <c r="QT33" s="27">
        <v>34.560714285714297</v>
      </c>
      <c r="QU33" s="27">
        <f t="shared" si="85"/>
        <v>1.4892857142856997</v>
      </c>
      <c r="QV33" s="27">
        <v>-24.907</v>
      </c>
      <c r="QW33" s="27">
        <v>-0.83042499999999997</v>
      </c>
      <c r="QX33" s="27">
        <v>-1.032875</v>
      </c>
      <c r="QY33" s="27">
        <v>123.30714285714301</v>
      </c>
      <c r="QZ33" s="30">
        <v>164.5</v>
      </c>
      <c r="RA33" s="30">
        <v>180</v>
      </c>
      <c r="RB33" s="30">
        <f t="shared" si="121"/>
        <v>51.2</v>
      </c>
      <c r="RC33" s="30">
        <f t="shared" si="87"/>
        <v>41.192857142856994</v>
      </c>
      <c r="RD33" s="27">
        <v>0.60966585365853698</v>
      </c>
      <c r="RE33" s="27">
        <v>0.28211463414634103</v>
      </c>
      <c r="RF33" s="27">
        <v>9.7504878048780497E-2</v>
      </c>
      <c r="RG33" s="27">
        <v>0.10337804878048799</v>
      </c>
      <c r="RH33" s="27">
        <v>9.5178048780487801E-2</v>
      </c>
      <c r="RI33" s="27">
        <v>0.12108292682926799</v>
      </c>
      <c r="RJ33" s="27">
        <v>0.70618383266829299</v>
      </c>
      <c r="RK33" s="27">
        <v>0.71983686598780505</v>
      </c>
      <c r="RL33" s="27">
        <v>0.46037532826829303</v>
      </c>
      <c r="RM33" s="27">
        <v>0.48279933639024403</v>
      </c>
      <c r="RN33" s="27">
        <v>0.36597826646097598</v>
      </c>
      <c r="RO33" s="27">
        <v>0.72692958946341502</v>
      </c>
      <c r="RP33" s="27">
        <v>0.66548313658536595</v>
      </c>
      <c r="RQ33" s="27">
        <v>4.2212925912195103E-2</v>
      </c>
      <c r="RR33" s="27">
        <v>4.9137367361877997</v>
      </c>
      <c r="RS33" s="27">
        <v>0.51004173902195105</v>
      </c>
      <c r="RT33" s="27">
        <v>0.51886153879268304</v>
      </c>
      <c r="RU33" s="27">
        <v>0.64107566439268304</v>
      </c>
      <c r="RV33" s="27">
        <v>0.64756630659268299</v>
      </c>
      <c r="RW33" s="27">
        <f t="shared" si="88"/>
        <v>1.7742898665609812</v>
      </c>
      <c r="RX33" s="27">
        <f t="shared" si="89"/>
        <v>1.1610571727459047</v>
      </c>
      <c r="RY33" s="27">
        <v>109.696551724138</v>
      </c>
      <c r="RZ33" s="27">
        <v>36.149310344827597</v>
      </c>
      <c r="SA33" s="27">
        <v>35.873448275862103</v>
      </c>
      <c r="SB33" s="27">
        <v>35.985172413793101</v>
      </c>
      <c r="SC33" s="27">
        <v>129.772413793103</v>
      </c>
      <c r="SD33" s="27">
        <v>168.5</v>
      </c>
      <c r="SE33" s="27">
        <v>183</v>
      </c>
      <c r="SF33" s="30">
        <f t="shared" si="90"/>
        <v>58.803448275861996</v>
      </c>
      <c r="SG33" s="30">
        <f t="shared" si="91"/>
        <v>38.727586206897001</v>
      </c>
      <c r="SH33" s="27">
        <v>0.50098536585365805</v>
      </c>
      <c r="SI33" s="27">
        <v>0.231612195121951</v>
      </c>
      <c r="SJ33" s="27">
        <v>7.8917073170731697E-2</v>
      </c>
      <c r="SK33" s="27">
        <v>8.7556097560975599E-2</v>
      </c>
      <c r="SL33" s="27">
        <v>7.6007317073170794E-2</v>
      </c>
      <c r="SM33" s="27">
        <v>0.104324390243902</v>
      </c>
      <c r="SN33" s="27">
        <v>0.69968733719999998</v>
      </c>
      <c r="SO33" s="27">
        <v>0.72480360521951204</v>
      </c>
      <c r="SP33" s="27">
        <v>0.44931608688536601</v>
      </c>
      <c r="SQ33" s="27">
        <v>0.48955308915609802</v>
      </c>
      <c r="SR33" s="27">
        <v>0.36660937802926802</v>
      </c>
      <c r="SS33" s="27">
        <v>0.73437471271463395</v>
      </c>
      <c r="ST33" s="27">
        <v>0.65294416404390199</v>
      </c>
      <c r="SU33" s="27">
        <v>7.0950809046341407E-2</v>
      </c>
      <c r="SV33" s="27">
        <v>4.7399780756804901</v>
      </c>
      <c r="SW33" s="27">
        <v>0.50659778792195098</v>
      </c>
      <c r="SX33" s="27">
        <v>0.52423094932438996</v>
      </c>
      <c r="SY33" s="27">
        <v>0.63878309462682903</v>
      </c>
      <c r="SZ33" s="27">
        <v>0.65171597285365801</v>
      </c>
      <c r="TA33" s="27">
        <f t="shared" si="92"/>
        <v>1.7641242712243439</v>
      </c>
      <c r="TB33" s="27">
        <f t="shared" si="93"/>
        <v>1.1630353513547669</v>
      </c>
      <c r="TC33" s="27">
        <v>0.54926666666666701</v>
      </c>
      <c r="TD33" s="27">
        <v>0.23846222222222199</v>
      </c>
      <c r="TE33" s="27">
        <v>7.4840000000000004E-2</v>
      </c>
      <c r="TF33" s="27">
        <v>8.3966666666666703E-2</v>
      </c>
      <c r="TG33" s="27">
        <v>7.9740000000000005E-2</v>
      </c>
      <c r="TH33" s="27">
        <v>0.100448888888889</v>
      </c>
      <c r="TI33" s="27">
        <v>0.73240385124888896</v>
      </c>
      <c r="TJ33" s="27">
        <v>0.75743059487555597</v>
      </c>
      <c r="TK33" s="27">
        <v>0.47743814362222198</v>
      </c>
      <c r="TL33" s="27">
        <v>0.52041922870222201</v>
      </c>
      <c r="TM33" s="27">
        <v>0.39335160125333302</v>
      </c>
      <c r="TN33" s="27">
        <v>0.74478171124666703</v>
      </c>
      <c r="TO33" s="27">
        <v>0.68879634166000003</v>
      </c>
      <c r="TP33" s="27">
        <v>2.7149137520000002E-2</v>
      </c>
      <c r="TQ33" s="27">
        <v>5.5606129077533302</v>
      </c>
      <c r="TR33" s="27">
        <v>0.51995260403777799</v>
      </c>
      <c r="TS33" s="27">
        <v>0.53711702908444503</v>
      </c>
      <c r="TT33" s="27">
        <v>0.65526910555555595</v>
      </c>
      <c r="TU33" s="27">
        <v>0.667604771793333</v>
      </c>
      <c r="TV33" s="27">
        <f t="shared" si="94"/>
        <v>1.8995246502784251</v>
      </c>
      <c r="TW33" s="27">
        <f t="shared" si="95"/>
        <v>1.3033697394416111</v>
      </c>
      <c r="TX33" s="27">
        <v>126.2</v>
      </c>
      <c r="TY33" s="27">
        <v>33.716666666666697</v>
      </c>
      <c r="TZ33" s="27">
        <v>30.8864444444444</v>
      </c>
      <c r="UA33" s="27">
        <v>30.967555555555599</v>
      </c>
      <c r="UB33" s="27">
        <v>-85.149600000000007</v>
      </c>
      <c r="UC33" s="27">
        <v>-2.6259999999999999</v>
      </c>
      <c r="UD33" s="27">
        <v>-2.2955333333333301</v>
      </c>
      <c r="UE33" s="27">
        <v>128.59555555555599</v>
      </c>
      <c r="UF33" s="27">
        <v>185</v>
      </c>
      <c r="UG33" s="30">
        <f t="shared" si="96"/>
        <v>58.8</v>
      </c>
      <c r="UH33" s="30">
        <f t="shared" si="97"/>
        <v>56.40444444444401</v>
      </c>
      <c r="UI33" s="27">
        <v>0.48333428571428599</v>
      </c>
      <c r="UJ33" s="27">
        <v>0.20627999999999999</v>
      </c>
      <c r="UK33" s="27">
        <v>6.0085714285714298E-2</v>
      </c>
      <c r="UL33" s="27">
        <v>7.3531428571428595E-2</v>
      </c>
      <c r="UM33" s="27">
        <v>6.2391428571428598E-2</v>
      </c>
      <c r="UN33" s="27">
        <v>8.6014285714285696E-2</v>
      </c>
      <c r="UO33" s="27">
        <v>0.73392480282285699</v>
      </c>
      <c r="UP33" s="27">
        <v>0.77636115512857196</v>
      </c>
      <c r="UQ33" s="27">
        <v>0.47249105781428602</v>
      </c>
      <c r="UR33" s="27">
        <v>0.54643507305428596</v>
      </c>
      <c r="US33" s="27">
        <v>0.40112843739142801</v>
      </c>
      <c r="UT33" s="27">
        <v>0.77027463630000004</v>
      </c>
      <c r="UU33" s="27">
        <v>0.69610291607714303</v>
      </c>
      <c r="UV33" s="27">
        <v>8.3592458365714301E-2</v>
      </c>
      <c r="UW33" s="27">
        <v>5.5974116870085702</v>
      </c>
      <c r="UX33" s="27">
        <v>0.51749650437142902</v>
      </c>
      <c r="UY33" s="27">
        <v>0.54674332048285701</v>
      </c>
      <c r="UZ33" s="27">
        <v>0.65528653944000004</v>
      </c>
      <c r="VA33" s="27">
        <v>0.676195168994286</v>
      </c>
      <c r="VB33" s="27">
        <f t="shared" si="98"/>
        <v>1.8951102251407155</v>
      </c>
      <c r="VC33" s="27">
        <f t="shared" si="99"/>
        <v>1.3430981467630696</v>
      </c>
      <c r="VD33" s="27">
        <v>126.611428571429</v>
      </c>
      <c r="VE33" s="27">
        <v>36.918285714285702</v>
      </c>
      <c r="VF33" s="27">
        <v>30.7665714285714</v>
      </c>
      <c r="VG33" s="27">
        <v>31.169142857142901</v>
      </c>
      <c r="VH33" s="27">
        <v>160.887914285714</v>
      </c>
      <c r="VI33" s="27">
        <v>-2.5517714285714299</v>
      </c>
      <c r="VJ33" s="27">
        <v>-1.9661142857142899</v>
      </c>
      <c r="VK33" s="27">
        <v>139.88571428571399</v>
      </c>
      <c r="VL33" s="27">
        <v>190</v>
      </c>
      <c r="VM33" s="30">
        <f t="shared" si="100"/>
        <v>63.388571428570998</v>
      </c>
      <c r="VN33" s="30">
        <f t="shared" si="101"/>
        <v>50.114285714286012</v>
      </c>
      <c r="VO33" s="27">
        <v>0.4752825</v>
      </c>
      <c r="VP33" s="27">
        <v>0.20541000000000001</v>
      </c>
      <c r="VQ33" s="27">
        <v>4.9829999999999999E-2</v>
      </c>
      <c r="VR33" s="27">
        <v>6.7867499999999997E-2</v>
      </c>
      <c r="VS33" s="27">
        <v>6.7652500000000004E-2</v>
      </c>
      <c r="VT33" s="27">
        <v>8.0604999999999996E-2</v>
      </c>
      <c r="VU33" s="27">
        <v>0.74745072592999995</v>
      </c>
      <c r="VV33" s="27">
        <v>0.807687604655</v>
      </c>
      <c r="VW33" s="27">
        <v>0.50152991180999995</v>
      </c>
      <c r="VX33" s="27">
        <v>0.60770597042999996</v>
      </c>
      <c r="VY33" s="27">
        <v>0.39492267088999999</v>
      </c>
      <c r="VZ33" s="27">
        <v>0.74898575435250003</v>
      </c>
      <c r="WA33" s="27">
        <v>0.70792981210249994</v>
      </c>
      <c r="WB33" s="27">
        <v>2.4859693424999999E-3</v>
      </c>
      <c r="WC33" s="27">
        <v>6.0352293697424999</v>
      </c>
      <c r="WD33" s="27">
        <v>0.4890749009175</v>
      </c>
      <c r="WE33" s="27">
        <v>0.52823039117250004</v>
      </c>
      <c r="WF33" s="27">
        <v>0.63330658750250002</v>
      </c>
      <c r="WG33" s="27">
        <v>0.66142764208750005</v>
      </c>
      <c r="WH33" s="27">
        <f t="shared" si="102"/>
        <v>1.7346220593906669</v>
      </c>
      <c r="WI33" s="27">
        <f t="shared" si="103"/>
        <v>1.3138235723674603</v>
      </c>
      <c r="WJ33" s="27">
        <v>132.08500000000001</v>
      </c>
      <c r="WK33" s="27">
        <v>36.793999999999997</v>
      </c>
      <c r="WL33" s="27">
        <v>31.91525</v>
      </c>
      <c r="WM33" s="27">
        <v>32.35575</v>
      </c>
      <c r="WN33" s="27">
        <v>-119.16755000000001</v>
      </c>
      <c r="WO33" s="27">
        <v>-2.555275</v>
      </c>
      <c r="WP33" s="27">
        <v>-2.1759499999999998</v>
      </c>
      <c r="WQ33" s="27">
        <v>134.995</v>
      </c>
      <c r="WR33" s="27">
        <v>196.5</v>
      </c>
      <c r="WS33" s="30">
        <f t="shared" si="104"/>
        <v>64.414999999999992</v>
      </c>
      <c r="WT33" s="30">
        <f t="shared" si="105"/>
        <v>61.504999999999995</v>
      </c>
      <c r="WU33" s="28">
        <v>5.07</v>
      </c>
      <c r="WV33" s="24">
        <v>1.06</v>
      </c>
      <c r="WW33" s="28">
        <v>80.3</v>
      </c>
      <c r="WX33" s="28">
        <v>27</v>
      </c>
      <c r="WY33" s="28">
        <v>7.1</v>
      </c>
      <c r="WZ33" s="28">
        <v>10.4</v>
      </c>
    </row>
    <row r="34" spans="1:624" x14ac:dyDescent="0.25">
      <c r="A34" s="27">
        <v>51</v>
      </c>
      <c r="B34" s="27">
        <v>7</v>
      </c>
      <c r="C34" s="27">
        <v>207</v>
      </c>
      <c r="D34" s="27">
        <v>2</v>
      </c>
      <c r="E34" s="27" t="s">
        <v>47</v>
      </c>
      <c r="F34" s="27">
        <v>2</v>
      </c>
      <c r="G34" s="27">
        <f t="shared" si="0"/>
        <v>131.04000000000002</v>
      </c>
      <c r="H34" s="28">
        <f t="shared" si="1"/>
        <v>43.680000000000007</v>
      </c>
      <c r="I34" s="29">
        <v>117</v>
      </c>
      <c r="J34" s="27">
        <f t="shared" si="2"/>
        <v>43.680000000000007</v>
      </c>
      <c r="K34" s="27">
        <f t="shared" si="3"/>
        <v>43.680000000000007</v>
      </c>
      <c r="L34" s="27">
        <f t="shared" si="4"/>
        <v>43.680000000000007</v>
      </c>
      <c r="M34" s="30">
        <v>408705.62541099999</v>
      </c>
      <c r="N34" s="30">
        <v>3660516.2286439999</v>
      </c>
      <c r="O34" s="31">
        <v>33.079414</v>
      </c>
      <c r="P34" s="31">
        <v>-111.978148</v>
      </c>
      <c r="Q34" s="27">
        <v>48.4</v>
      </c>
      <c r="R34" s="27">
        <v>25.439999999999998</v>
      </c>
      <c r="S34" s="27">
        <v>26.160000000000004</v>
      </c>
      <c r="T34" s="27">
        <v>52.400000000000006</v>
      </c>
      <c r="U34" s="27">
        <v>19.439999999999998</v>
      </c>
      <c r="V34" s="27">
        <v>28.16</v>
      </c>
      <c r="W34" s="27">
        <v>41.508333333333297</v>
      </c>
      <c r="X34" s="27">
        <f t="shared" si="5"/>
        <v>-41.508333333333297</v>
      </c>
      <c r="Y34" s="29">
        <v>-9999</v>
      </c>
      <c r="Z34" s="29">
        <v>-9999</v>
      </c>
      <c r="AA34" s="29">
        <v>-9999</v>
      </c>
      <c r="AB34" s="27">
        <v>8.4</v>
      </c>
      <c r="AC34" s="27">
        <v>7.2</v>
      </c>
      <c r="AD34" s="27">
        <v>0.66</v>
      </c>
      <c r="AE34" s="27" t="s">
        <v>104</v>
      </c>
      <c r="AF34" s="27">
        <v>2</v>
      </c>
      <c r="AG34" s="27">
        <v>1</v>
      </c>
      <c r="AH34" s="27">
        <v>0.5</v>
      </c>
      <c r="AI34" s="27">
        <v>1</v>
      </c>
      <c r="AJ34" s="27">
        <v>235</v>
      </c>
      <c r="AK34" s="27">
        <v>28</v>
      </c>
      <c r="AL34" s="27">
        <v>0.97</v>
      </c>
      <c r="AM34" s="27">
        <v>6.1</v>
      </c>
      <c r="AN34" s="27">
        <v>11</v>
      </c>
      <c r="AO34" s="27">
        <v>3.16</v>
      </c>
      <c r="AP34" s="27">
        <v>2637</v>
      </c>
      <c r="AQ34" s="27">
        <v>231</v>
      </c>
      <c r="AR34" s="27">
        <v>175</v>
      </c>
      <c r="AS34" s="27">
        <v>16.5</v>
      </c>
      <c r="AT34" s="27">
        <v>0</v>
      </c>
      <c r="AU34" s="27">
        <v>4</v>
      </c>
      <c r="AV34" s="27">
        <v>79</v>
      </c>
      <c r="AW34" s="27">
        <v>12</v>
      </c>
      <c r="AX34" s="27">
        <v>5</v>
      </c>
      <c r="AY34" s="27">
        <v>1</v>
      </c>
      <c r="AZ34" s="27">
        <v>51</v>
      </c>
      <c r="BA34" s="27">
        <v>83.011391778107964</v>
      </c>
      <c r="BB34" s="27">
        <v>64</v>
      </c>
      <c r="BC34" s="27">
        <v>8.495000000000001</v>
      </c>
      <c r="BD34" s="27">
        <v>4.46</v>
      </c>
      <c r="BE34" s="27">
        <v>2.5300000000000002</v>
      </c>
      <c r="BF34" s="32">
        <v>4.008196311659753</v>
      </c>
      <c r="BG34" s="32">
        <v>10.038957147138147</v>
      </c>
      <c r="BH34" s="32">
        <v>3.8498027662655416</v>
      </c>
      <c r="BI34" s="32">
        <v>2.8014433196351609</v>
      </c>
      <c r="BJ34" s="32">
        <v>5.2140038955201522</v>
      </c>
      <c r="BK34" s="32">
        <v>11.891353102417144</v>
      </c>
      <c r="BL34" s="24">
        <f t="shared" si="6"/>
        <v>56.188613835191603</v>
      </c>
      <c r="BM34" s="24">
        <f t="shared" si="7"/>
        <v>71.587824900253764</v>
      </c>
      <c r="BN34" s="24">
        <f t="shared" si="8"/>
        <v>82.793598178794412</v>
      </c>
      <c r="BO34" s="28">
        <f t="shared" si="9"/>
        <v>151.21502617054358</v>
      </c>
      <c r="BP34" s="24">
        <f t="shared" si="10"/>
        <v>11.205773278540644</v>
      </c>
      <c r="BQ34" s="24">
        <f t="shared" si="11"/>
        <v>20.856015582080609</v>
      </c>
      <c r="BR34" s="24">
        <f t="shared" si="12"/>
        <v>47.565412409668575</v>
      </c>
      <c r="BS34" s="24">
        <f t="shared" si="13"/>
        <v>79.627201270289817</v>
      </c>
      <c r="BT34" s="32">
        <v>2.3267425604154184</v>
      </c>
      <c r="BU34" s="32">
        <v>2.4013551215623754</v>
      </c>
      <c r="BV34" s="32">
        <v>2.1081027075631931</v>
      </c>
      <c r="BW34" s="32">
        <v>1.7286902804762616</v>
      </c>
      <c r="BX34" s="32">
        <v>2.0520245643816466</v>
      </c>
      <c r="BY34" s="32">
        <v>1.9133736324124495</v>
      </c>
      <c r="BZ34" s="24">
        <f t="shared" si="14"/>
        <v>18.912390727911173</v>
      </c>
      <c r="CA34" s="24">
        <f t="shared" si="15"/>
        <v>27.344801558163944</v>
      </c>
      <c r="CB34" s="24">
        <f t="shared" si="16"/>
        <v>34.259562680068989</v>
      </c>
      <c r="CC34" s="24">
        <f t="shared" si="17"/>
        <v>6.9147611219050464</v>
      </c>
      <c r="CD34" s="24">
        <f t="shared" si="18"/>
        <v>8.2080982575265864</v>
      </c>
      <c r="CE34" s="24">
        <f t="shared" si="19"/>
        <v>7.653494529649798</v>
      </c>
      <c r="CF34" s="24">
        <f t="shared" si="20"/>
        <v>22.776353909081429</v>
      </c>
      <c r="CG34" s="27">
        <v>7.9835720725232902</v>
      </c>
      <c r="CH34" s="27">
        <v>1.9911726351690242</v>
      </c>
      <c r="CI34" s="27">
        <v>2.1452145214521452</v>
      </c>
      <c r="CJ34" s="27">
        <v>79.535486443381174</v>
      </c>
      <c r="CK34" s="27">
        <v>61</v>
      </c>
      <c r="CL34" s="27">
        <f t="shared" si="21"/>
        <v>11.362212349054454</v>
      </c>
      <c r="CM34" s="27">
        <v>5.8085874799357944</v>
      </c>
      <c r="CN34" s="27">
        <f t="shared" si="22"/>
        <v>1.4521468699839486</v>
      </c>
      <c r="CO34" s="27">
        <v>3.0839206277802766</v>
      </c>
      <c r="CP34" s="29">
        <v>-9999</v>
      </c>
      <c r="CQ34" s="28">
        <f t="shared" ref="CQ34:CQ41" si="129">(4*CG34)+(4*CH34)</f>
        <v>39.898978830769259</v>
      </c>
      <c r="CR34" s="28">
        <f t="shared" ref="CR34:CR41" si="130">CQ34+(4*CI34)</f>
        <v>48.479836916577838</v>
      </c>
      <c r="CS34" s="28">
        <f t="shared" si="25"/>
        <v>93.928686312795662</v>
      </c>
      <c r="CT34" s="28">
        <f t="shared" si="26"/>
        <v>112.07295630385256</v>
      </c>
      <c r="CU34" s="27">
        <f t="shared" si="27"/>
        <v>45.448849396217817</v>
      </c>
      <c r="CV34" s="27">
        <f t="shared" si="28"/>
        <v>5.8085874799357944</v>
      </c>
      <c r="CW34" s="27">
        <f t="shared" ref="CW34:CW41" si="131">(CO34*4)</f>
        <v>12.335682511121107</v>
      </c>
      <c r="CX34" s="27">
        <f t="shared" ref="CX34:CX41" si="132">SUM(CU34:CW34)</f>
        <v>63.593119387274719</v>
      </c>
      <c r="CY34" s="27">
        <v>3.2018989020439967</v>
      </c>
      <c r="CZ34" s="27">
        <v>79.693493778009653</v>
      </c>
      <c r="DA34" s="27">
        <v>9.3753905776184627</v>
      </c>
      <c r="DB34" s="27">
        <v>119.45757725911848</v>
      </c>
      <c r="DC34" s="27">
        <v>0.98072799088769103</v>
      </c>
      <c r="DD34" s="27">
        <v>13.849177253675078</v>
      </c>
      <c r="DE34" s="24">
        <v>15.2</v>
      </c>
      <c r="DF34" s="24">
        <v>15.2</v>
      </c>
      <c r="DG34" s="24">
        <v>15.2</v>
      </c>
      <c r="DH34" s="24">
        <v>12</v>
      </c>
      <c r="DI34" s="24">
        <v>19.333333333333332</v>
      </c>
      <c r="DJ34" s="24">
        <v>24</v>
      </c>
      <c r="DK34" s="24">
        <v>36.666666666666664</v>
      </c>
      <c r="DL34" s="24">
        <v>35.666666666666664</v>
      </c>
      <c r="DM34" s="24">
        <v>47.666666666666664</v>
      </c>
      <c r="DN34" s="24">
        <v>45.666666666666664</v>
      </c>
      <c r="DO34" s="24">
        <v>56.666666666666664</v>
      </c>
      <c r="DP34" s="24">
        <v>57</v>
      </c>
      <c r="DQ34" s="24">
        <v>69</v>
      </c>
      <c r="DR34" s="28">
        <f t="shared" si="109"/>
        <v>48.888888888888886</v>
      </c>
      <c r="DS34" s="28">
        <f t="shared" si="31"/>
        <v>46.111111111111107</v>
      </c>
      <c r="DT34" s="24">
        <v>70.333333333333329</v>
      </c>
      <c r="DU34" s="24">
        <v>77.333333333333329</v>
      </c>
      <c r="DV34" s="24">
        <v>78</v>
      </c>
      <c r="DW34" s="24">
        <v>88.333333333333329</v>
      </c>
      <c r="DX34" s="24">
        <v>74.333333333333329</v>
      </c>
      <c r="DY34" s="24">
        <v>87.666666666666671</v>
      </c>
      <c r="DZ34" s="28">
        <v>75</v>
      </c>
      <c r="EA34" s="28">
        <v>84.666666666666671</v>
      </c>
      <c r="EB34" s="24">
        <v>178</v>
      </c>
      <c r="EC34" s="24">
        <v>189</v>
      </c>
      <c r="ED34" s="24">
        <v>199</v>
      </c>
      <c r="EE34" s="24">
        <v>199</v>
      </c>
      <c r="EF34" s="24">
        <v>201</v>
      </c>
      <c r="EG34" s="24">
        <v>203</v>
      </c>
      <c r="EH34" s="23">
        <v>40.799999999999997</v>
      </c>
      <c r="EI34" s="23">
        <v>41.8</v>
      </c>
      <c r="EJ34" s="23">
        <v>40.6</v>
      </c>
      <c r="EK34" s="23">
        <v>45</v>
      </c>
      <c r="EL34" s="23">
        <v>38.299999999999997</v>
      </c>
      <c r="EM34" s="23">
        <v>40.700000000000003</v>
      </c>
      <c r="EN34" s="23">
        <v>42.3</v>
      </c>
      <c r="EO34" s="23">
        <v>41.3</v>
      </c>
      <c r="EP34" s="23">
        <v>37.4</v>
      </c>
      <c r="EQ34" s="27">
        <v>5.37</v>
      </c>
      <c r="ER34" s="27">
        <v>4.51</v>
      </c>
      <c r="ES34" s="27">
        <v>4.51</v>
      </c>
      <c r="ET34" s="27">
        <v>4.4400000000000004</v>
      </c>
      <c r="EU34" s="27">
        <v>4.1500000000000004</v>
      </c>
      <c r="EV34" s="27">
        <v>4.21</v>
      </c>
      <c r="EW34" s="23">
        <v>3.99</v>
      </c>
      <c r="EX34" s="23">
        <v>4.13</v>
      </c>
      <c r="EY34" s="27">
        <v>4.0599999999999996</v>
      </c>
      <c r="EZ34" s="23">
        <v>15349.103585657371</v>
      </c>
      <c r="FA34" s="23">
        <v>19959.163346613546</v>
      </c>
      <c r="FB34" s="27">
        <v>16837.224264705885</v>
      </c>
      <c r="FC34" s="27">
        <v>14376.351350000001</v>
      </c>
      <c r="FD34" s="27">
        <v>11150.79207920792</v>
      </c>
      <c r="FE34" s="27">
        <v>11038.468899521533</v>
      </c>
      <c r="FF34" s="27">
        <v>8257.0281124497978</v>
      </c>
      <c r="FG34" s="27">
        <v>9074.9539594843463</v>
      </c>
      <c r="FH34" s="27">
        <v>5902.8142589118206</v>
      </c>
      <c r="FI34" s="27">
        <v>249.71999999999997</v>
      </c>
      <c r="FJ34" s="27">
        <v>9</v>
      </c>
      <c r="FK34" s="27">
        <v>242.49</v>
      </c>
      <c r="FL34" s="27">
        <v>373.74</v>
      </c>
      <c r="FM34" s="27">
        <v>143</v>
      </c>
      <c r="FN34" s="27">
        <v>119.07000000000001</v>
      </c>
      <c r="FO34" s="27">
        <v>261.5</v>
      </c>
      <c r="FP34" s="24">
        <v>154.96</v>
      </c>
      <c r="FQ34" s="27">
        <v>99.68</v>
      </c>
      <c r="FR34" s="24">
        <v>162.56</v>
      </c>
      <c r="FS34" s="27">
        <v>103.74000000000001</v>
      </c>
      <c r="FT34" s="24">
        <f t="shared" si="32"/>
        <v>977.25490196078442</v>
      </c>
      <c r="FU34" s="24">
        <f t="shared" si="33"/>
        <v>872.54901960784321</v>
      </c>
      <c r="FV34" s="24">
        <f t="shared" si="34"/>
        <v>2448.2352941176464</v>
      </c>
      <c r="FW34" s="24">
        <f t="shared" si="114"/>
        <v>3664.1176470588234</v>
      </c>
      <c r="FX34" s="24">
        <f t="shared" si="36"/>
        <v>1167.3529411764705</v>
      </c>
      <c r="FY34" s="24">
        <f t="shared" si="37"/>
        <v>2563.7254901960782</v>
      </c>
      <c r="FZ34" s="24">
        <f t="shared" si="38"/>
        <v>9843.4313725490192</v>
      </c>
      <c r="GA34" s="24">
        <f t="shared" si="39"/>
        <v>1519.2156862745098</v>
      </c>
      <c r="GB34" s="24">
        <v>74.52</v>
      </c>
      <c r="GC34" s="24">
        <v>83.26</v>
      </c>
      <c r="GD34" s="24">
        <f t="shared" si="115"/>
        <v>-2.8199999999999932</v>
      </c>
      <c r="GE34" s="27">
        <v>3.5</v>
      </c>
      <c r="GF34" s="27">
        <f t="shared" si="116"/>
        <v>85.688235294117632</v>
      </c>
      <c r="GG34" s="27">
        <v>1.1200000000000001</v>
      </c>
      <c r="GH34" s="27">
        <f t="shared" si="117"/>
        <v>41.038117647058826</v>
      </c>
      <c r="GI34" s="27">
        <v>1.93</v>
      </c>
      <c r="GJ34" s="27">
        <f t="shared" si="118"/>
        <v>22.529911764705879</v>
      </c>
      <c r="GK34" s="27">
        <v>3.74</v>
      </c>
      <c r="GL34" s="27">
        <v>3.556</v>
      </c>
      <c r="GM34" s="27">
        <f t="shared" si="44"/>
        <v>1.0517435320584927</v>
      </c>
      <c r="GN34" s="29">
        <v>-9999</v>
      </c>
      <c r="GO34" s="27">
        <f t="shared" si="45"/>
        <v>56.818666666666672</v>
      </c>
      <c r="GP34" s="24">
        <f t="shared" si="46"/>
        <v>206.074931372549</v>
      </c>
      <c r="GQ34" s="24">
        <f t="shared" si="47"/>
        <v>183.99547443977588</v>
      </c>
      <c r="GR34" s="24">
        <f t="shared" ref="GR34:GR41" si="133">((GP34-129.9)/G34)*100</f>
        <v>58.131052634729073</v>
      </c>
      <c r="GS34" s="27">
        <v>18.600000000000001</v>
      </c>
      <c r="GT34" s="24">
        <v>6.36</v>
      </c>
      <c r="GU34" s="24">
        <f t="shared" si="48"/>
        <v>5.8500000000000005</v>
      </c>
      <c r="GV34" s="27">
        <f t="shared" si="49"/>
        <v>4526.3119819708891</v>
      </c>
      <c r="GW34" s="27">
        <v>2.0599999999999996</v>
      </c>
      <c r="GX34" s="27">
        <f t="shared" si="50"/>
        <v>0.35213675213675205</v>
      </c>
      <c r="GY34" s="27">
        <f t="shared" si="51"/>
        <v>1593.8808004888938</v>
      </c>
      <c r="GZ34" s="29">
        <v>-9999</v>
      </c>
      <c r="HA34" s="27">
        <v>4555.4659574468087</v>
      </c>
      <c r="HB34" s="27">
        <v>4893.8142857142848</v>
      </c>
      <c r="HC34" s="27">
        <f t="shared" si="52"/>
        <v>1723.2918681318674</v>
      </c>
      <c r="HD34" s="27">
        <f t="shared" si="53"/>
        <v>1783.6070835164826</v>
      </c>
      <c r="HE34" s="27">
        <f t="shared" si="54"/>
        <v>1685.5224042553193</v>
      </c>
      <c r="HF34" s="30">
        <v>3.23</v>
      </c>
      <c r="HG34" s="30">
        <f t="shared" si="55"/>
        <v>3.17</v>
      </c>
      <c r="HH34" s="30">
        <v>2945</v>
      </c>
      <c r="HI34" s="30">
        <f t="shared" si="56"/>
        <v>0.49842767295597479</v>
      </c>
      <c r="HJ34" s="27">
        <f t="shared" si="57"/>
        <v>2499.1431968830716</v>
      </c>
      <c r="HK34" s="27">
        <f t="shared" si="58"/>
        <v>2278.6305618639772</v>
      </c>
      <c r="HL34" s="27">
        <v>4.18</v>
      </c>
      <c r="HM34" s="30">
        <f t="shared" si="119"/>
        <v>104.46418562971239</v>
      </c>
      <c r="HN34" s="30">
        <f t="shared" si="60"/>
        <v>116.99988790527789</v>
      </c>
      <c r="HO34" s="30">
        <f t="shared" si="61"/>
        <v>0.56775410345163069</v>
      </c>
      <c r="HP34" s="27">
        <v>3.35</v>
      </c>
      <c r="HQ34" s="27">
        <v>0.57122307692307694</v>
      </c>
      <c r="HR34" s="27">
        <v>0.48266923076923102</v>
      </c>
      <c r="HS34" s="27">
        <v>0.46280769230769198</v>
      </c>
      <c r="HT34" s="27">
        <v>0.39252307692307697</v>
      </c>
      <c r="HU34" s="27">
        <v>0.27651153846153798</v>
      </c>
      <c r="HV34" s="27">
        <v>0.30478461538461499</v>
      </c>
      <c r="HW34" s="27">
        <v>0.18522029946153801</v>
      </c>
      <c r="HX34" s="27">
        <v>0.10464856834615401</v>
      </c>
      <c r="HY34" s="27">
        <v>0.102951454653846</v>
      </c>
      <c r="HZ34" s="27">
        <v>2.0941256769230799E-2</v>
      </c>
      <c r="IA34" s="27">
        <v>8.3892077807692297E-2</v>
      </c>
      <c r="IB34" s="27">
        <v>0.34752560442307701</v>
      </c>
      <c r="IC34" s="27">
        <v>0.30393756661538501</v>
      </c>
      <c r="ID34" s="27">
        <v>0.173495884038462</v>
      </c>
      <c r="IE34" s="27">
        <v>0.45547429296153802</v>
      </c>
      <c r="IF34" s="27">
        <v>0.80102547496153798</v>
      </c>
      <c r="IG34" s="27">
        <v>0.450050367153846</v>
      </c>
      <c r="IH34" s="27">
        <v>0.81570668865384599</v>
      </c>
      <c r="II34" s="27">
        <v>0.49200634961538497</v>
      </c>
      <c r="IJ34" s="27">
        <f t="shared" si="120"/>
        <v>4.4585592563902532</v>
      </c>
      <c r="IK34" s="27">
        <f t="shared" si="63"/>
        <v>0.18346693865842134</v>
      </c>
      <c r="IL34" s="27">
        <v>104.92307692307701</v>
      </c>
      <c r="IM34" s="27">
        <v>28.2415384615385</v>
      </c>
      <c r="IN34" s="27">
        <v>36.266923076923099</v>
      </c>
      <c r="IO34" s="27">
        <v>36.483846153846201</v>
      </c>
      <c r="IP34" s="27">
        <v>119.19230769230801</v>
      </c>
      <c r="IQ34" s="27">
        <v>-1.14230769230769</v>
      </c>
      <c r="IR34" s="27">
        <v>-1.14492307692308</v>
      </c>
      <c r="IS34" s="30">
        <v>104</v>
      </c>
      <c r="IT34" s="30">
        <v>118.5</v>
      </c>
      <c r="IU34" s="30">
        <f t="shared" si="64"/>
        <v>-0.92307692307700506</v>
      </c>
      <c r="IV34" s="27">
        <v>0.59877142857142895</v>
      </c>
      <c r="IW34" s="27">
        <v>0.48915142857142802</v>
      </c>
      <c r="IX34" s="27">
        <v>0.46438000000000001</v>
      </c>
      <c r="IY34" s="27">
        <v>0.39861142857142901</v>
      </c>
      <c r="IZ34" s="27">
        <v>0.27809714285714299</v>
      </c>
      <c r="JA34" s="27">
        <v>0.30803714285714301</v>
      </c>
      <c r="JB34" s="27">
        <v>0.200668521377143</v>
      </c>
      <c r="JC34" s="27">
        <v>0.12605828690857099</v>
      </c>
      <c r="JD34" s="27">
        <v>0.10207745047714301</v>
      </c>
      <c r="JE34" s="27">
        <v>2.5792067317142901E-2</v>
      </c>
      <c r="JF34" s="27">
        <v>0.100685315711429</v>
      </c>
      <c r="JG34" s="27">
        <v>0.36528175041142902</v>
      </c>
      <c r="JH34" s="27">
        <v>0.32039817334285697</v>
      </c>
      <c r="JI34" s="27">
        <v>0.177800825288571</v>
      </c>
      <c r="JJ34" s="27">
        <v>0.50315816434571403</v>
      </c>
      <c r="JK34" s="27">
        <v>0.84941806501714301</v>
      </c>
      <c r="JL34" s="27">
        <v>0.50033094126</v>
      </c>
      <c r="JM34" s="27">
        <v>0.86239454538857097</v>
      </c>
      <c r="JN34" s="27">
        <v>0.54561127474857096</v>
      </c>
      <c r="JO34" s="27">
        <f t="shared" si="65"/>
        <v>4.4252595155710743</v>
      </c>
      <c r="JP34" s="27">
        <f t="shared" si="66"/>
        <v>0.22410238138350591</v>
      </c>
      <c r="JQ34" s="27">
        <v>32.965625000000003</v>
      </c>
      <c r="JR34" s="27">
        <v>45.82</v>
      </c>
      <c r="JS34" s="27">
        <v>47.320625</v>
      </c>
      <c r="JT34" s="27">
        <v>-163.43718749999999</v>
      </c>
      <c r="JU34" s="27">
        <v>-1.3768750000000001</v>
      </c>
      <c r="JV34" s="27">
        <v>-2.2009375000000002</v>
      </c>
      <c r="JW34" s="30">
        <v>105.5</v>
      </c>
      <c r="JX34" s="30">
        <v>119</v>
      </c>
      <c r="JY34" s="27">
        <v>0.44461025641025698</v>
      </c>
      <c r="JZ34" s="27">
        <v>0.38120769230769203</v>
      </c>
      <c r="KA34" s="27">
        <v>0.327884615384615</v>
      </c>
      <c r="KB34" s="27">
        <v>0.26826923076923098</v>
      </c>
      <c r="KC34" s="27">
        <v>0.19793589743589701</v>
      </c>
      <c r="KD34" s="27">
        <v>0.20773846153846201</v>
      </c>
      <c r="KE34" s="27">
        <v>0.24721075560769201</v>
      </c>
      <c r="KF34" s="27">
        <v>0.15097141814102599</v>
      </c>
      <c r="KG34" s="27">
        <v>0.173879581997436</v>
      </c>
      <c r="KH34" s="27">
        <v>7.5177572297435893E-2</v>
      </c>
      <c r="KI34" s="27">
        <v>7.6669752330769295E-2</v>
      </c>
      <c r="KJ34" s="27">
        <v>0.38373981961025599</v>
      </c>
      <c r="KK34" s="27">
        <v>0.36299114921282</v>
      </c>
      <c r="KL34" s="27">
        <v>0.15085331428717899</v>
      </c>
      <c r="KM34" s="27">
        <v>0.65824173875897496</v>
      </c>
      <c r="KN34" s="27">
        <v>0.50933747537179497</v>
      </c>
      <c r="KO34" s="27">
        <v>0.30870769461281999</v>
      </c>
      <c r="KP34" s="27">
        <v>0.543381767817949</v>
      </c>
      <c r="KQ34" s="27">
        <v>0.35735853706153797</v>
      </c>
      <c r="KR34" s="27">
        <f t="shared" si="67"/>
        <v>1.1890267359107656</v>
      </c>
      <c r="KS34" s="27">
        <f t="shared" si="68"/>
        <v>0.16632026420754786</v>
      </c>
      <c r="KT34" s="27">
        <v>104.18421052631599</v>
      </c>
      <c r="KU34" s="27">
        <v>38.459473684210501</v>
      </c>
      <c r="KV34" s="27">
        <v>57.752105263157901</v>
      </c>
      <c r="KW34" s="27">
        <v>58.391052631579001</v>
      </c>
      <c r="KX34" s="27">
        <v>112.980789473684</v>
      </c>
      <c r="KY34" s="27">
        <v>-1.6705789473684201</v>
      </c>
      <c r="KZ34" s="27">
        <v>-2.2059473684210502</v>
      </c>
      <c r="LA34" s="30">
        <v>109.5</v>
      </c>
      <c r="LB34" s="30">
        <v>122</v>
      </c>
      <c r="LC34" s="30">
        <f t="shared" si="128"/>
        <v>5.3157894736840063</v>
      </c>
      <c r="LD34" s="27"/>
      <c r="LE34" s="27"/>
      <c r="LF34" s="27"/>
      <c r="LG34" s="27"/>
      <c r="LH34" s="27"/>
      <c r="LI34" s="27"/>
      <c r="LJ34" s="27"/>
      <c r="LK34" s="27"/>
      <c r="LL34" s="27"/>
      <c r="LM34" s="27"/>
      <c r="LN34" s="27"/>
      <c r="LO34" s="27"/>
      <c r="LP34" s="27"/>
      <c r="LQ34" s="27"/>
      <c r="LR34" s="27"/>
      <c r="LS34" s="27"/>
      <c r="LT34" s="27"/>
      <c r="LU34" s="27"/>
      <c r="LV34" s="27"/>
      <c r="LW34" s="27"/>
      <c r="LX34" s="27"/>
      <c r="LY34" s="27"/>
      <c r="LZ34" s="27"/>
      <c r="MA34" s="27"/>
      <c r="MB34" s="27"/>
      <c r="MC34" s="27"/>
      <c r="MD34" s="27"/>
      <c r="ME34" s="27"/>
      <c r="MF34" s="30"/>
      <c r="MG34" s="30"/>
      <c r="MH34" s="30"/>
      <c r="MI34" s="27">
        <v>0.53575636363636403</v>
      </c>
      <c r="MJ34" s="27">
        <v>0.31188727272727301</v>
      </c>
      <c r="MK34" s="27">
        <v>0.219836363636364</v>
      </c>
      <c r="ML34" s="27">
        <v>0.18753272727272699</v>
      </c>
      <c r="MM34" s="27">
        <v>0.145272727272727</v>
      </c>
      <c r="MN34" s="27">
        <v>0.174198181818182</v>
      </c>
      <c r="MO34" s="27">
        <v>0.47996118430545398</v>
      </c>
      <c r="MP34" s="27">
        <v>0.41725411992909101</v>
      </c>
      <c r="MQ34" s="27">
        <v>0.248461720923636</v>
      </c>
      <c r="MR34" s="27">
        <v>0.17322213005272699</v>
      </c>
      <c r="MS34" s="27">
        <v>0.26340252732727298</v>
      </c>
      <c r="MT34" s="27">
        <v>0.572273242763636</v>
      </c>
      <c r="MU34" s="27">
        <v>0.50806851311818202</v>
      </c>
      <c r="MV34" s="27">
        <v>0.12703840853272699</v>
      </c>
      <c r="MW34" s="27">
        <v>1.86316952024727</v>
      </c>
      <c r="MX34" s="27">
        <v>0.63352842936545495</v>
      </c>
      <c r="MY34" s="27">
        <v>0.54968955492363603</v>
      </c>
      <c r="MZ34" s="27">
        <v>0.70970981017636303</v>
      </c>
      <c r="NA34" s="27">
        <v>0.64338538802545497</v>
      </c>
      <c r="NB34" s="27">
        <f t="shared" si="73"/>
        <v>2.4320139053488221</v>
      </c>
      <c r="NC34" s="27">
        <f t="shared" si="74"/>
        <v>0.71778847835464998</v>
      </c>
      <c r="ND34" s="27">
        <v>110.55</v>
      </c>
      <c r="NE34" s="27">
        <v>44.4033333333333</v>
      </c>
      <c r="NF34" s="27">
        <v>42.865833333333299</v>
      </c>
      <c r="NG34" s="27">
        <v>-75.536249999999995</v>
      </c>
      <c r="NH34" s="27">
        <v>-2.6268333333333298</v>
      </c>
      <c r="NI34" s="27">
        <v>-0.70129090909090896</v>
      </c>
      <c r="NJ34" s="28">
        <v>131</v>
      </c>
      <c r="NK34" s="28">
        <v>148.5</v>
      </c>
      <c r="NL34" s="30">
        <f t="shared" si="75"/>
        <v>20.450000000000003</v>
      </c>
      <c r="NM34" s="27">
        <v>0.54796296296296299</v>
      </c>
      <c r="NN34" s="27">
        <v>0.30360740740740699</v>
      </c>
      <c r="NO34" s="27">
        <v>0.16152222222222201</v>
      </c>
      <c r="NP34" s="27">
        <v>0.14037037037037001</v>
      </c>
      <c r="NQ34" s="27">
        <v>0.12439629629629601</v>
      </c>
      <c r="NR34" s="27">
        <v>0.14125185185185199</v>
      </c>
      <c r="NS34" s="27">
        <v>0.59088829551851796</v>
      </c>
      <c r="NT34" s="27">
        <v>0.543855071862963</v>
      </c>
      <c r="NU34" s="27">
        <v>0.36718867324814802</v>
      </c>
      <c r="NV34" s="27">
        <v>0.30538655442962997</v>
      </c>
      <c r="NW34" s="27">
        <v>0.28629142056296297</v>
      </c>
      <c r="NX34" s="27">
        <v>0.62918444388148098</v>
      </c>
      <c r="NY34" s="27">
        <v>0.58904641039259298</v>
      </c>
      <c r="NZ34" s="27">
        <v>6.0600833244444402E-2</v>
      </c>
      <c r="OA34" s="27">
        <v>2.9116261962037</v>
      </c>
      <c r="OB34" s="27">
        <v>0.52661856132222196</v>
      </c>
      <c r="OC34" s="27">
        <v>0.48461496938148202</v>
      </c>
      <c r="OD34" s="27">
        <v>0.63178571114444404</v>
      </c>
      <c r="OE34" s="27">
        <v>0.59918289812962999</v>
      </c>
      <c r="OF34" s="27">
        <f t="shared" si="76"/>
        <v>1.7197820816933038</v>
      </c>
      <c r="OG34" s="27">
        <f t="shared" si="77"/>
        <v>0.80484055920170072</v>
      </c>
      <c r="OH34" s="27">
        <v>108.737037037037</v>
      </c>
      <c r="OI34" s="27">
        <v>37.142962962962997</v>
      </c>
      <c r="OJ34" s="27">
        <v>37</v>
      </c>
      <c r="OK34" s="27">
        <v>38.122105263157898</v>
      </c>
      <c r="OL34" s="28">
        <v>147</v>
      </c>
      <c r="OM34" s="28">
        <v>162</v>
      </c>
      <c r="ON34" s="30">
        <f t="shared" si="127"/>
        <v>38.262962962963002</v>
      </c>
      <c r="OO34" s="27">
        <v>0.57121842105263199</v>
      </c>
      <c r="OP34" s="27">
        <v>0.287497368421053</v>
      </c>
      <c r="OQ34" s="27">
        <v>0.120002631578947</v>
      </c>
      <c r="OR34" s="27">
        <v>0.118823684210526</v>
      </c>
      <c r="OS34" s="27">
        <v>0.111381578947368</v>
      </c>
      <c r="OT34" s="27">
        <v>0.12891578947368401</v>
      </c>
      <c r="OU34" s="27">
        <v>0.65451979163157903</v>
      </c>
      <c r="OV34" s="27">
        <v>0.65224756800526296</v>
      </c>
      <c r="OW34" s="27">
        <v>0.41441379535263201</v>
      </c>
      <c r="OX34" s="27">
        <v>0.41072010630789502</v>
      </c>
      <c r="OY34" s="27">
        <v>0.32992877827105299</v>
      </c>
      <c r="OZ34" s="27">
        <v>0.67306489128420999</v>
      </c>
      <c r="PA34" s="27">
        <v>0.630809254923684</v>
      </c>
      <c r="PB34" s="27">
        <v>3.27487125710526E-2</v>
      </c>
      <c r="PC34" s="27">
        <v>3.8134591108526301</v>
      </c>
      <c r="PD34" s="27">
        <v>0.50600621600263196</v>
      </c>
      <c r="PE34" s="27">
        <v>0.50412926468947405</v>
      </c>
      <c r="PF34" s="27">
        <v>0.62829402036842097</v>
      </c>
      <c r="PG34" s="27">
        <v>0.62696482106315798</v>
      </c>
      <c r="PH34" s="27">
        <f t="shared" si="79"/>
        <v>1.6939102564102491</v>
      </c>
      <c r="PI34" s="27">
        <f t="shared" si="80"/>
        <v>0.98686486832831299</v>
      </c>
      <c r="PJ34" s="27">
        <v>112.64615384615399</v>
      </c>
      <c r="PK34" s="27">
        <v>39.450769230769197</v>
      </c>
      <c r="PL34" s="27">
        <v>38.275384615384603</v>
      </c>
      <c r="PM34" s="27">
        <v>37.324615384615399</v>
      </c>
      <c r="PN34" s="27">
        <v>-20.491157894736801</v>
      </c>
      <c r="PO34" s="27">
        <v>-0.87465789473684197</v>
      </c>
      <c r="PP34" s="27">
        <v>-1.04444736842105</v>
      </c>
      <c r="PQ34" s="27">
        <v>125.053846153846</v>
      </c>
      <c r="PR34" s="30">
        <v>159</v>
      </c>
      <c r="PS34" s="30">
        <v>171</v>
      </c>
      <c r="PT34" s="30">
        <f t="shared" si="81"/>
        <v>46.353846153846007</v>
      </c>
      <c r="PU34" s="30">
        <f t="shared" si="82"/>
        <v>33.946153846154004</v>
      </c>
      <c r="PV34" s="27">
        <v>0.60267179487179501</v>
      </c>
      <c r="PW34" s="27">
        <v>0.27718205128205098</v>
      </c>
      <c r="PX34" s="27">
        <v>8.8823076923076894E-2</v>
      </c>
      <c r="PY34" s="27">
        <v>0.100869230769231</v>
      </c>
      <c r="PZ34" s="27">
        <v>8.9023076923076899E-2</v>
      </c>
      <c r="QA34" s="27">
        <v>0.117266666666667</v>
      </c>
      <c r="QB34" s="27">
        <v>0.71240584977435895</v>
      </c>
      <c r="QC34" s="27">
        <v>0.74257714999230795</v>
      </c>
      <c r="QD34" s="27">
        <v>0.46556521900512798</v>
      </c>
      <c r="QE34" s="27">
        <v>0.51425066885897397</v>
      </c>
      <c r="QF34" s="27">
        <v>0.36969660351282102</v>
      </c>
      <c r="QG34" s="27">
        <v>0.74182923117692301</v>
      </c>
      <c r="QH34" s="27">
        <v>0.67324466375641001</v>
      </c>
      <c r="QI34" s="27">
        <v>6.2898592020512803E-2</v>
      </c>
      <c r="QJ34" s="27">
        <v>4.9817720525871803</v>
      </c>
      <c r="QK34" s="27">
        <v>0.49798160818461601</v>
      </c>
      <c r="QL34" s="27">
        <v>0.51909481637692301</v>
      </c>
      <c r="QM34" s="27">
        <v>0.63336884142051297</v>
      </c>
      <c r="QN34" s="27">
        <v>0.64879181758717896</v>
      </c>
      <c r="QO34" s="27">
        <f t="shared" si="83"/>
        <v>1.7280288592431303</v>
      </c>
      <c r="QP34" s="27">
        <f t="shared" si="84"/>
        <v>1.1742814590059325</v>
      </c>
      <c r="QQ34" s="27">
        <v>118.053333333333</v>
      </c>
      <c r="QR34" s="27">
        <v>33.295333333333303</v>
      </c>
      <c r="QS34" s="27">
        <v>33.442</v>
      </c>
      <c r="QT34" s="27">
        <v>33.194000000000003</v>
      </c>
      <c r="QU34" s="27">
        <f t="shared" si="85"/>
        <v>-0.10133333333330086</v>
      </c>
      <c r="QV34" s="27">
        <v>-27.089282051282101</v>
      </c>
      <c r="QW34" s="27">
        <v>-1.05415384615385</v>
      </c>
      <c r="QX34" s="27">
        <v>-1.2502820512820501</v>
      </c>
      <c r="QY34" s="27">
        <v>114.18</v>
      </c>
      <c r="QZ34" s="30">
        <v>164.5</v>
      </c>
      <c r="RA34" s="30">
        <v>180</v>
      </c>
      <c r="RB34" s="30">
        <f t="shared" si="121"/>
        <v>46.446666666666999</v>
      </c>
      <c r="RC34" s="30">
        <f t="shared" si="87"/>
        <v>50.319999999999993</v>
      </c>
      <c r="RD34" s="27">
        <v>0.69451621621621595</v>
      </c>
      <c r="RE34" s="27">
        <v>0.31413513513513502</v>
      </c>
      <c r="RF34" s="27">
        <v>8.9386486486486505E-2</v>
      </c>
      <c r="RG34" s="27">
        <v>0.101016216216216</v>
      </c>
      <c r="RH34" s="27">
        <v>9.5605405405405394E-2</v>
      </c>
      <c r="RI34" s="27">
        <v>0.122527027027027</v>
      </c>
      <c r="RJ34" s="27">
        <v>0.74493194139189201</v>
      </c>
      <c r="RK34" s="27">
        <v>0.771260550132432</v>
      </c>
      <c r="RL34" s="27">
        <v>0.51219054502973005</v>
      </c>
      <c r="RM34" s="27">
        <v>0.55625318209999997</v>
      </c>
      <c r="RN34" s="27">
        <v>0.37687734706486498</v>
      </c>
      <c r="RO34" s="27">
        <v>0.75712078712162201</v>
      </c>
      <c r="RP34" s="27">
        <v>0.69916455841351399</v>
      </c>
      <c r="RQ34" s="27">
        <v>2.8209546137837799E-2</v>
      </c>
      <c r="RR34" s="27">
        <v>5.8909395837540597</v>
      </c>
      <c r="RS34" s="27">
        <v>0.48882277218648701</v>
      </c>
      <c r="RT34" s="27">
        <v>0.506146113278378</v>
      </c>
      <c r="RU34" s="27">
        <v>0.62864299489189202</v>
      </c>
      <c r="RV34" s="27">
        <v>0.641245068172973</v>
      </c>
      <c r="RW34" s="27">
        <f t="shared" si="88"/>
        <v>1.6924732734466132</v>
      </c>
      <c r="RX34" s="27">
        <f t="shared" si="89"/>
        <v>1.2108835928761938</v>
      </c>
      <c r="RY34" s="27">
        <v>105.80769230769199</v>
      </c>
      <c r="RZ34" s="27">
        <v>36.200000000000003</v>
      </c>
      <c r="SA34" s="27">
        <v>35.207307692307701</v>
      </c>
      <c r="SB34" s="27">
        <v>35.019615384615399</v>
      </c>
      <c r="SC34" s="27">
        <v>134.63999999999999</v>
      </c>
      <c r="SD34" s="27">
        <v>168.5</v>
      </c>
      <c r="SE34" s="27">
        <v>183</v>
      </c>
      <c r="SF34" s="30">
        <f t="shared" si="90"/>
        <v>62.692307692308006</v>
      </c>
      <c r="SG34" s="30">
        <f t="shared" si="91"/>
        <v>33.860000000000014</v>
      </c>
      <c r="SH34" s="27">
        <v>0.60436888888888896</v>
      </c>
      <c r="SI34" s="27">
        <v>0.26717333333333299</v>
      </c>
      <c r="SJ34" s="27">
        <v>6.8951111111111102E-2</v>
      </c>
      <c r="SK34" s="27">
        <v>8.5648888888888899E-2</v>
      </c>
      <c r="SL34" s="27">
        <v>8.0297777777777801E-2</v>
      </c>
      <c r="SM34" s="27">
        <v>0.108853333333333</v>
      </c>
      <c r="SN34" s="27">
        <v>0.75066061439777798</v>
      </c>
      <c r="SO34" s="27">
        <v>0.79408928416888902</v>
      </c>
      <c r="SP34" s="27">
        <v>0.51351734443333297</v>
      </c>
      <c r="SQ34" s="27">
        <v>0.58888361978000003</v>
      </c>
      <c r="SR34" s="27">
        <v>0.386496536006667</v>
      </c>
      <c r="SS34" s="27">
        <v>0.76462688689111102</v>
      </c>
      <c r="ST34" s="27">
        <v>0.69363693530666604</v>
      </c>
      <c r="SU34" s="27">
        <v>3.31620973644444E-2</v>
      </c>
      <c r="SV34" s="27">
        <v>6.0710516984822203</v>
      </c>
      <c r="SW34" s="27">
        <v>0.48684841837999998</v>
      </c>
      <c r="SX34" s="27">
        <v>0.51491916705999996</v>
      </c>
      <c r="SY34" s="27">
        <v>0.62975703683555595</v>
      </c>
      <c r="SZ34" s="27">
        <v>0.65000018787333302</v>
      </c>
      <c r="TA34" s="27">
        <f t="shared" si="92"/>
        <v>1.7010986547085252</v>
      </c>
      <c r="TB34" s="27">
        <f t="shared" si="93"/>
        <v>1.262085371128193</v>
      </c>
      <c r="TC34" s="27">
        <v>0.68925853658536596</v>
      </c>
      <c r="TD34" s="27">
        <v>0.29138048780487802</v>
      </c>
      <c r="TE34" s="27">
        <v>6.4921951219512206E-2</v>
      </c>
      <c r="TF34" s="27">
        <v>8.3578048780487801E-2</v>
      </c>
      <c r="TG34" s="27">
        <v>8.3743902439024395E-2</v>
      </c>
      <c r="TH34" s="27">
        <v>0.109470731707317</v>
      </c>
      <c r="TI34" s="27">
        <v>0.78315924478048804</v>
      </c>
      <c r="TJ34" s="27">
        <v>0.82716931920731696</v>
      </c>
      <c r="TK34" s="27">
        <v>0.55334960819512202</v>
      </c>
      <c r="TL34" s="27">
        <v>0.63443718751219502</v>
      </c>
      <c r="TM34" s="27">
        <v>0.405754145148781</v>
      </c>
      <c r="TN34" s="27">
        <v>0.78267658239512194</v>
      </c>
      <c r="TO34" s="27">
        <v>0.72522991058048802</v>
      </c>
      <c r="TP34" s="27">
        <v>-2.0648496585365901E-4</v>
      </c>
      <c r="TQ34" s="27">
        <v>7.2583593128487802</v>
      </c>
      <c r="TR34" s="27">
        <v>0.490732878304878</v>
      </c>
      <c r="TS34" s="27">
        <v>0.51815603223414597</v>
      </c>
      <c r="TT34" s="27">
        <v>0.63758084704390305</v>
      </c>
      <c r="TU34" s="27">
        <v>0.65710528604390195</v>
      </c>
      <c r="TV34" s="27">
        <f t="shared" si="94"/>
        <v>1.756957608133725</v>
      </c>
      <c r="TW34" s="27">
        <f t="shared" si="95"/>
        <v>1.3654931110106645</v>
      </c>
      <c r="TX34" s="27">
        <v>117.268292682927</v>
      </c>
      <c r="TY34" s="27">
        <v>33.506097560975597</v>
      </c>
      <c r="TZ34" s="27">
        <v>30.476585365853701</v>
      </c>
      <c r="UA34" s="27">
        <v>30.615853658536601</v>
      </c>
      <c r="UB34" s="27">
        <v>-83.864439024390293</v>
      </c>
      <c r="UC34" s="27">
        <v>-2.6964390243902399</v>
      </c>
      <c r="UD34" s="27">
        <v>-2.39141463414634</v>
      </c>
      <c r="UE34" s="27">
        <v>123.12682926829299</v>
      </c>
      <c r="UF34" s="27">
        <v>185</v>
      </c>
      <c r="UG34" s="30">
        <f t="shared" si="96"/>
        <v>67.731707317073003</v>
      </c>
      <c r="UH34" s="30">
        <f t="shared" si="97"/>
        <v>61.873170731707006</v>
      </c>
      <c r="UI34" s="27">
        <v>0.64468250000000005</v>
      </c>
      <c r="UJ34" s="27">
        <v>0.26255000000000001</v>
      </c>
      <c r="UK34" s="27">
        <v>5.0017499999999999E-2</v>
      </c>
      <c r="UL34" s="27">
        <v>7.2679999999999995E-2</v>
      </c>
      <c r="UM34" s="27">
        <v>6.8212499999999995E-2</v>
      </c>
      <c r="UN34" s="27">
        <v>9.7250000000000003E-2</v>
      </c>
      <c r="UO34" s="27">
        <v>0.79672323100499998</v>
      </c>
      <c r="UP34" s="27">
        <v>0.85487556351500005</v>
      </c>
      <c r="UQ34" s="27">
        <v>0.56557204900500002</v>
      </c>
      <c r="UR34" s="27">
        <v>0.67857872104250005</v>
      </c>
      <c r="US34" s="27">
        <v>0.42095640446999999</v>
      </c>
      <c r="UT34" s="27">
        <v>0.80756394706250001</v>
      </c>
      <c r="UU34" s="27">
        <v>0.73652638868749998</v>
      </c>
      <c r="UV34" s="27">
        <v>3.4334389062499998E-2</v>
      </c>
      <c r="UW34" s="27">
        <v>7.8752559152224997</v>
      </c>
      <c r="UX34" s="27">
        <v>0.49252323130999998</v>
      </c>
      <c r="UY34" s="27">
        <v>0.52837277280749995</v>
      </c>
      <c r="UZ34" s="27">
        <v>0.64273443414249998</v>
      </c>
      <c r="VA34" s="27">
        <v>0.66794885405000004</v>
      </c>
      <c r="VB34" s="27">
        <f t="shared" si="98"/>
        <v>1.7979956006728384</v>
      </c>
      <c r="VC34" s="27">
        <f t="shared" si="99"/>
        <v>1.4554656255951248</v>
      </c>
      <c r="VD34" s="27">
        <v>115.45</v>
      </c>
      <c r="VE34" s="27">
        <v>36.21575</v>
      </c>
      <c r="VF34" s="27">
        <v>28.914750000000002</v>
      </c>
      <c r="VG34" s="27">
        <v>29.178249999999998</v>
      </c>
      <c r="VH34" s="27">
        <v>161.44082499999999</v>
      </c>
      <c r="VI34" s="27">
        <v>-2.7273999999999998</v>
      </c>
      <c r="VJ34" s="27">
        <v>-2.1114250000000001</v>
      </c>
      <c r="VK34" s="27">
        <v>120.85</v>
      </c>
      <c r="VL34" s="27">
        <v>190</v>
      </c>
      <c r="VM34" s="30">
        <f t="shared" si="100"/>
        <v>74.55</v>
      </c>
      <c r="VN34" s="30">
        <f t="shared" si="101"/>
        <v>69.150000000000006</v>
      </c>
      <c r="VO34" s="27">
        <v>0.66623414634146405</v>
      </c>
      <c r="VP34" s="27">
        <v>0.275534146341463</v>
      </c>
      <c r="VQ34" s="27">
        <v>5.2692682926829298E-2</v>
      </c>
      <c r="VR34" s="27">
        <v>7.5426829268292694E-2</v>
      </c>
      <c r="VS34" s="27">
        <v>8.0812195121951202E-2</v>
      </c>
      <c r="VT34" s="27">
        <v>0.10017317073170701</v>
      </c>
      <c r="VU34" s="27">
        <v>0.79619247775121904</v>
      </c>
      <c r="VV34" s="27">
        <v>0.85251954017561005</v>
      </c>
      <c r="VW34" s="27">
        <v>0.56974383957804897</v>
      </c>
      <c r="VX34" s="27">
        <v>0.67789858232682898</v>
      </c>
      <c r="VY34" s="27">
        <v>0.41488650658292697</v>
      </c>
      <c r="VZ34" s="27">
        <v>0.783045951090244</v>
      </c>
      <c r="WA34" s="27">
        <v>0.73768068669512199</v>
      </c>
      <c r="WB34" s="27">
        <v>-3.2305505878048799E-2</v>
      </c>
      <c r="WC34" s="27">
        <v>7.8592640334414599</v>
      </c>
      <c r="WD34" s="27">
        <v>0.48729388268048801</v>
      </c>
      <c r="WE34" s="27">
        <v>0.52099689921951198</v>
      </c>
      <c r="WF34" s="27">
        <v>0.63740874876585396</v>
      </c>
      <c r="WG34" s="27">
        <v>0.66127328747560998</v>
      </c>
      <c r="WH34" s="27">
        <f t="shared" si="102"/>
        <v>1.753264379138628</v>
      </c>
      <c r="WI34" s="27">
        <f t="shared" si="103"/>
        <v>1.4179730722587673</v>
      </c>
      <c r="WJ34" s="27">
        <v>113.578048780488</v>
      </c>
      <c r="WK34" s="27">
        <v>36.703902439024397</v>
      </c>
      <c r="WL34" s="27">
        <v>29.270243902438999</v>
      </c>
      <c r="WM34" s="27">
        <v>29.5887804878049</v>
      </c>
      <c r="WN34" s="27">
        <v>-119.202097560976</v>
      </c>
      <c r="WO34" s="27">
        <v>-2.5857560975609801</v>
      </c>
      <c r="WP34" s="27">
        <v>-2.137</v>
      </c>
      <c r="WQ34" s="27">
        <v>121.447804878049</v>
      </c>
      <c r="WR34" s="27">
        <v>196.5</v>
      </c>
      <c r="WS34" s="30">
        <f t="shared" si="104"/>
        <v>82.921951219511996</v>
      </c>
      <c r="WT34" s="30">
        <f t="shared" si="105"/>
        <v>75.052195121951002</v>
      </c>
      <c r="WU34" s="28">
        <v>4.8899999999999997</v>
      </c>
      <c r="WV34" s="24">
        <v>1.0900000000000001</v>
      </c>
      <c r="WW34" s="28">
        <v>81.400000000000006</v>
      </c>
      <c r="WX34" s="28">
        <v>27.9</v>
      </c>
      <c r="WY34" s="28">
        <v>6.9</v>
      </c>
      <c r="WZ34" s="28">
        <v>9.1999999999999993</v>
      </c>
    </row>
    <row r="35" spans="1:624" x14ac:dyDescent="0.25">
      <c r="A35" s="27">
        <v>52</v>
      </c>
      <c r="B35" s="27">
        <v>7</v>
      </c>
      <c r="C35" s="27">
        <v>207</v>
      </c>
      <c r="D35" s="27">
        <v>2</v>
      </c>
      <c r="E35" s="27" t="s">
        <v>47</v>
      </c>
      <c r="F35" s="27">
        <v>2</v>
      </c>
      <c r="G35" s="27">
        <f t="shared" si="0"/>
        <v>131.04000000000002</v>
      </c>
      <c r="H35" s="28">
        <f t="shared" si="1"/>
        <v>43.680000000000007</v>
      </c>
      <c r="I35" s="29">
        <v>117</v>
      </c>
      <c r="J35" s="27">
        <f t="shared" si="2"/>
        <v>43.680000000000007</v>
      </c>
      <c r="K35" s="27">
        <f t="shared" si="3"/>
        <v>43.680000000000007</v>
      </c>
      <c r="L35" s="27">
        <f t="shared" si="4"/>
        <v>43.680000000000007</v>
      </c>
      <c r="M35" s="30">
        <v>408705.384983</v>
      </c>
      <c r="N35" s="30">
        <v>3660497.9423000002</v>
      </c>
      <c r="O35" s="31">
        <v>33.079248999999997</v>
      </c>
      <c r="P35" s="31">
        <v>-111.978149</v>
      </c>
      <c r="Q35" s="27">
        <v>46.4</v>
      </c>
      <c r="R35" s="27">
        <v>26.72</v>
      </c>
      <c r="S35" s="27">
        <v>26.880000000000003</v>
      </c>
      <c r="T35" s="27">
        <v>50.4</v>
      </c>
      <c r="U35" s="27">
        <v>20.72</v>
      </c>
      <c r="V35" s="27">
        <v>28.88</v>
      </c>
      <c r="W35" s="27">
        <v>45.1492537313433</v>
      </c>
      <c r="X35" s="27">
        <f t="shared" si="5"/>
        <v>-45.1492537313433</v>
      </c>
      <c r="Y35" s="29">
        <v>-9999</v>
      </c>
      <c r="Z35" s="29">
        <v>-9999</v>
      </c>
      <c r="AA35" s="29">
        <v>-9999</v>
      </c>
      <c r="AB35" s="27">
        <v>8.4</v>
      </c>
      <c r="AC35" s="27">
        <v>7.2</v>
      </c>
      <c r="AD35" s="27">
        <v>0.62</v>
      </c>
      <c r="AE35" s="27" t="s">
        <v>98</v>
      </c>
      <c r="AF35" s="27">
        <v>2</v>
      </c>
      <c r="AG35" s="27">
        <v>0.9</v>
      </c>
      <c r="AH35" s="27">
        <v>1.1000000000000001</v>
      </c>
      <c r="AI35" s="27">
        <v>3</v>
      </c>
      <c r="AJ35" s="27">
        <v>280</v>
      </c>
      <c r="AK35" s="27">
        <v>24</v>
      </c>
      <c r="AL35" s="27">
        <v>0.61</v>
      </c>
      <c r="AM35" s="27">
        <v>5.3</v>
      </c>
      <c r="AN35" s="27">
        <v>9.4</v>
      </c>
      <c r="AO35" s="27">
        <v>2.38</v>
      </c>
      <c r="AP35" s="27">
        <v>3601</v>
      </c>
      <c r="AQ35" s="27">
        <v>292</v>
      </c>
      <c r="AR35" s="27">
        <v>233</v>
      </c>
      <c r="AS35" s="27">
        <v>22.2</v>
      </c>
      <c r="AT35" s="27">
        <v>0</v>
      </c>
      <c r="AU35" s="27">
        <v>3</v>
      </c>
      <c r="AV35" s="27">
        <v>81</v>
      </c>
      <c r="AW35" s="27">
        <v>11</v>
      </c>
      <c r="AX35" s="27">
        <v>5</v>
      </c>
      <c r="AY35" s="27">
        <v>0.9</v>
      </c>
      <c r="AZ35" s="27">
        <v>27</v>
      </c>
      <c r="BA35" s="27">
        <v>80.29296875</v>
      </c>
      <c r="BB35" s="27">
        <v>48</v>
      </c>
      <c r="BC35" s="27">
        <v>13.665000000000001</v>
      </c>
      <c r="BD35" s="27">
        <v>17.945</v>
      </c>
      <c r="BE35" s="27">
        <v>1.3650000000000002</v>
      </c>
      <c r="BF35" s="32">
        <v>9.8233885452005598</v>
      </c>
      <c r="BG35" s="32">
        <v>6.0305267358339982</v>
      </c>
      <c r="BH35" s="32">
        <v>3.3969427515236292</v>
      </c>
      <c r="BI35" s="32">
        <v>3.824488585828639</v>
      </c>
      <c r="BJ35" s="32">
        <v>3.1795386158475427</v>
      </c>
      <c r="BK35" s="32">
        <v>0.89744228947499627</v>
      </c>
      <c r="BL35" s="24">
        <f t="shared" si="6"/>
        <v>63.415661124138232</v>
      </c>
      <c r="BM35" s="24">
        <f t="shared" si="7"/>
        <v>77.003432130232753</v>
      </c>
      <c r="BN35" s="24">
        <f t="shared" si="8"/>
        <v>92.301386473547311</v>
      </c>
      <c r="BO35" s="28">
        <f t="shared" si="9"/>
        <v>108.60931009483747</v>
      </c>
      <c r="BP35" s="24">
        <f t="shared" si="10"/>
        <v>15.297954343314556</v>
      </c>
      <c r="BQ35" s="24">
        <f t="shared" si="11"/>
        <v>12.718154463390171</v>
      </c>
      <c r="BR35" s="24">
        <f t="shared" si="12"/>
        <v>3.5897691578999851</v>
      </c>
      <c r="BS35" s="24">
        <f t="shared" si="13"/>
        <v>31.605877964604716</v>
      </c>
      <c r="BT35" s="32">
        <v>2.7269554813300765</v>
      </c>
      <c r="BU35" s="32">
        <v>2.8346142329573807</v>
      </c>
      <c r="BV35" s="32">
        <v>2.4906413775892191</v>
      </c>
      <c r="BW35" s="32">
        <v>2.5359424920127798</v>
      </c>
      <c r="BX35" s="32">
        <v>3.8628754185198138</v>
      </c>
      <c r="BY35" s="32">
        <v>4.2208601186026806</v>
      </c>
      <c r="BZ35" s="24">
        <f t="shared" si="14"/>
        <v>22.246278857149829</v>
      </c>
      <c r="CA35" s="24">
        <f t="shared" si="15"/>
        <v>32.208844367506707</v>
      </c>
      <c r="CB35" s="24">
        <f t="shared" si="16"/>
        <v>42.352614335557824</v>
      </c>
      <c r="CC35" s="24">
        <f t="shared" si="17"/>
        <v>10.143769968051119</v>
      </c>
      <c r="CD35" s="24">
        <f t="shared" si="18"/>
        <v>15.451501674079255</v>
      </c>
      <c r="CE35" s="24">
        <f t="shared" si="19"/>
        <v>16.883440474410722</v>
      </c>
      <c r="CF35" s="24">
        <f t="shared" si="20"/>
        <v>42.478712116541097</v>
      </c>
      <c r="CG35" s="27">
        <v>18.775835449972611</v>
      </c>
      <c r="CH35" s="27">
        <v>9.709223762574446</v>
      </c>
      <c r="CI35" s="27">
        <v>6.584566491210647</v>
      </c>
      <c r="CJ35" s="27">
        <v>78.074280593448179</v>
      </c>
      <c r="CK35" s="27">
        <v>71.2</v>
      </c>
      <c r="CL35" s="27">
        <f t="shared" si="21"/>
        <v>11.153468656206883</v>
      </c>
      <c r="CM35" s="27">
        <v>10.608556737057562</v>
      </c>
      <c r="CN35" s="27">
        <f t="shared" si="22"/>
        <v>2.6521391842643904</v>
      </c>
      <c r="CO35" s="29">
        <v>-9999</v>
      </c>
      <c r="CP35" s="29">
        <v>-9999</v>
      </c>
      <c r="CQ35" s="28">
        <f t="shared" si="129"/>
        <v>113.94023685018823</v>
      </c>
      <c r="CR35" s="28">
        <f t="shared" si="130"/>
        <v>140.27850281503081</v>
      </c>
      <c r="CS35" s="28">
        <f t="shared" si="25"/>
        <v>184.89237743985834</v>
      </c>
      <c r="CT35" s="28">
        <f t="shared" si="26"/>
        <v>-39800.499065823082</v>
      </c>
      <c r="CU35" s="27">
        <f t="shared" si="27"/>
        <v>44.613874624827531</v>
      </c>
      <c r="CV35" s="27">
        <f t="shared" si="28"/>
        <v>10.608556737057562</v>
      </c>
      <c r="CW35" s="27">
        <f t="shared" si="131"/>
        <v>-39996</v>
      </c>
      <c r="CX35" s="27">
        <f t="shared" si="132"/>
        <v>-39940.777568638114</v>
      </c>
      <c r="CY35" s="29">
        <v>-9999</v>
      </c>
      <c r="CZ35" s="29">
        <v>-9999</v>
      </c>
      <c r="DA35" s="29">
        <v>-9999</v>
      </c>
      <c r="DB35" s="29">
        <v>-9999</v>
      </c>
      <c r="DC35" s="29">
        <v>-9999</v>
      </c>
      <c r="DD35" s="29">
        <v>-9999</v>
      </c>
      <c r="DE35" s="24">
        <v>15.2</v>
      </c>
      <c r="DF35" s="24">
        <v>15.2</v>
      </c>
      <c r="DG35" s="24">
        <v>15.2</v>
      </c>
      <c r="DH35" s="24">
        <v>15.666666666666666</v>
      </c>
      <c r="DI35" s="24">
        <v>28</v>
      </c>
      <c r="DJ35" s="24">
        <v>27.666666666666668</v>
      </c>
      <c r="DK35" s="24">
        <v>40</v>
      </c>
      <c r="DL35" s="24">
        <v>39.666666666666664</v>
      </c>
      <c r="DM35" s="24">
        <v>53.333333333333336</v>
      </c>
      <c r="DN35" s="24">
        <v>48.333333333333336</v>
      </c>
      <c r="DO35" s="24">
        <v>60</v>
      </c>
      <c r="DP35" s="24">
        <v>56.666666666666664</v>
      </c>
      <c r="DQ35" s="24">
        <v>63.666666666666664</v>
      </c>
      <c r="DR35" s="28">
        <f>AVERAGE(DK35,DO35)</f>
        <v>50</v>
      </c>
      <c r="DS35" s="28">
        <f t="shared" si="31"/>
        <v>48.222222222222221</v>
      </c>
      <c r="DT35" s="24">
        <v>73.333333333333329</v>
      </c>
      <c r="DU35" s="24">
        <v>85.333333333333329</v>
      </c>
      <c r="DV35" s="24">
        <v>74.666666666666671</v>
      </c>
      <c r="DW35" s="24">
        <v>85</v>
      </c>
      <c r="DX35" s="24">
        <v>69.666666666666671</v>
      </c>
      <c r="DY35" s="24">
        <v>91.333333333333329</v>
      </c>
      <c r="DZ35" s="28">
        <v>75.333333333333329</v>
      </c>
      <c r="EA35" s="28">
        <v>82.666666666666671</v>
      </c>
      <c r="EB35" s="24">
        <v>178</v>
      </c>
      <c r="EC35" s="24">
        <v>189</v>
      </c>
      <c r="ED35" s="24">
        <v>199</v>
      </c>
      <c r="EE35" s="24">
        <v>199</v>
      </c>
      <c r="EF35" s="24">
        <v>201</v>
      </c>
      <c r="EG35" s="24">
        <v>203</v>
      </c>
      <c r="EH35" s="33">
        <v>-9999</v>
      </c>
      <c r="EI35" s="33">
        <v>-9999</v>
      </c>
      <c r="EJ35" s="33">
        <v>-9999</v>
      </c>
      <c r="EK35" s="33">
        <v>-9999</v>
      </c>
      <c r="EL35" s="33">
        <v>-9999</v>
      </c>
      <c r="EM35" s="33">
        <v>-9999</v>
      </c>
      <c r="EN35" s="33">
        <v>-9999</v>
      </c>
      <c r="EO35" s="33">
        <v>-9999</v>
      </c>
      <c r="EP35" s="33">
        <v>-9999</v>
      </c>
      <c r="EQ35" s="29">
        <v>-9999</v>
      </c>
      <c r="ER35" s="29">
        <v>-9999</v>
      </c>
      <c r="ES35" s="29">
        <v>-9999</v>
      </c>
      <c r="ET35" s="29">
        <v>-9999</v>
      </c>
      <c r="EU35" s="29">
        <v>-9999</v>
      </c>
      <c r="EV35" s="29">
        <v>-9999</v>
      </c>
      <c r="EW35" s="33">
        <v>-9999</v>
      </c>
      <c r="EX35" s="33">
        <v>-9999</v>
      </c>
      <c r="EY35" s="29">
        <v>-9999</v>
      </c>
      <c r="EZ35" s="29">
        <v>-9999</v>
      </c>
      <c r="FA35" s="29">
        <v>-9999</v>
      </c>
      <c r="FB35" s="29">
        <v>-9999</v>
      </c>
      <c r="FC35" s="29">
        <v>-9999</v>
      </c>
      <c r="FD35" s="29">
        <v>-9999</v>
      </c>
      <c r="FE35" s="29">
        <v>-9999</v>
      </c>
      <c r="FF35" s="29">
        <v>-9999</v>
      </c>
      <c r="FG35" s="29">
        <v>-9999</v>
      </c>
      <c r="FH35" s="29">
        <v>-9999</v>
      </c>
      <c r="FI35" s="27">
        <v>277.15999999999997</v>
      </c>
      <c r="FJ35" s="27">
        <v>12</v>
      </c>
      <c r="FK35" s="27">
        <v>247.90999999999997</v>
      </c>
      <c r="FL35" s="27">
        <v>216.07</v>
      </c>
      <c r="FM35" s="27">
        <v>144</v>
      </c>
      <c r="FN35" s="27">
        <v>128.41</v>
      </c>
      <c r="FO35" s="27">
        <v>348.1</v>
      </c>
      <c r="FP35" s="27">
        <v>197.16</v>
      </c>
      <c r="FQ35" s="27">
        <v>144.47999999999999</v>
      </c>
      <c r="FR35" s="27">
        <v>206.70000000000002</v>
      </c>
      <c r="FS35" s="27">
        <v>150.79</v>
      </c>
      <c r="FT35" s="24">
        <f t="shared" si="32"/>
        <v>1416.4705882352941</v>
      </c>
      <c r="FU35" s="24">
        <f t="shared" si="33"/>
        <v>1264.705882352941</v>
      </c>
      <c r="FV35" s="24">
        <f t="shared" si="34"/>
        <v>2717.2549019607841</v>
      </c>
      <c r="FW35" s="24">
        <f t="shared" si="114"/>
        <v>2118.3333333333335</v>
      </c>
      <c r="FX35" s="24">
        <f t="shared" si="36"/>
        <v>1258.9215686274511</v>
      </c>
      <c r="FY35" s="24">
        <f t="shared" si="37"/>
        <v>3412.7450980392155</v>
      </c>
      <c r="FZ35" s="24">
        <f t="shared" si="38"/>
        <v>9507.2549019607832</v>
      </c>
      <c r="GA35" s="24">
        <f t="shared" si="39"/>
        <v>1932.9411764705883</v>
      </c>
      <c r="GB35" s="24">
        <v>61.87</v>
      </c>
      <c r="GC35" s="24">
        <v>75.58</v>
      </c>
      <c r="GD35" s="24">
        <f t="shared" si="115"/>
        <v>59.709999999999994</v>
      </c>
      <c r="GE35" s="27">
        <v>3.42</v>
      </c>
      <c r="GF35" s="27">
        <f t="shared" si="116"/>
        <v>92.930117647058822</v>
      </c>
      <c r="GG35" s="27">
        <v>1.1499999999999999</v>
      </c>
      <c r="GH35" s="27">
        <f t="shared" si="117"/>
        <v>24.360833333333336</v>
      </c>
      <c r="GI35" s="27">
        <v>1.75</v>
      </c>
      <c r="GJ35" s="27">
        <f t="shared" si="118"/>
        <v>22.031127450980396</v>
      </c>
      <c r="GK35" s="27">
        <v>3.84</v>
      </c>
      <c r="GL35" s="27">
        <v>3.4289999999999998</v>
      </c>
      <c r="GM35" s="27">
        <f t="shared" si="44"/>
        <v>1.1198600174978128</v>
      </c>
      <c r="GN35" s="29">
        <v>-9999</v>
      </c>
      <c r="GO35" s="27">
        <f t="shared" si="45"/>
        <v>74.22494117647058</v>
      </c>
      <c r="GP35" s="24">
        <f t="shared" si="46"/>
        <v>213.54701960784314</v>
      </c>
      <c r="GQ35" s="24">
        <f t="shared" si="47"/>
        <v>190.66698179271708</v>
      </c>
      <c r="GR35" s="24">
        <f t="shared" si="133"/>
        <v>63.833195671430957</v>
      </c>
      <c r="GS35" s="27">
        <v>18.600000000000001</v>
      </c>
      <c r="GT35" s="24">
        <v>7.43</v>
      </c>
      <c r="GU35" s="24">
        <f t="shared" si="48"/>
        <v>6.92</v>
      </c>
      <c r="GV35" s="27">
        <f t="shared" si="49"/>
        <v>5354.2015239724014</v>
      </c>
      <c r="GW35" s="27">
        <v>2.3600000000000003</v>
      </c>
      <c r="GX35" s="27">
        <f t="shared" si="50"/>
        <v>0.34104046242774572</v>
      </c>
      <c r="GY35" s="27">
        <f t="shared" si="51"/>
        <v>1825.9993636668885</v>
      </c>
      <c r="GZ35" s="29">
        <v>-9999</v>
      </c>
      <c r="HA35" s="29">
        <v>-9999</v>
      </c>
      <c r="HB35" s="27">
        <v>4702.728571428569</v>
      </c>
      <c r="HC35" s="27">
        <f t="shared" si="52"/>
        <v>1603.8207266721711</v>
      </c>
      <c r="HD35" s="27">
        <f t="shared" si="53"/>
        <v>1659.9544521056969</v>
      </c>
      <c r="HE35" s="29">
        <v>-9999</v>
      </c>
      <c r="HF35" s="30">
        <v>3.75</v>
      </c>
      <c r="HG35" s="30">
        <f t="shared" si="55"/>
        <v>3.69</v>
      </c>
      <c r="HH35" s="30">
        <v>2431</v>
      </c>
      <c r="HI35" s="30">
        <f t="shared" si="56"/>
        <v>0.49663526244952894</v>
      </c>
      <c r="HJ35" s="27">
        <f t="shared" si="57"/>
        <v>2901.4820397249287</v>
      </c>
      <c r="HK35" s="27">
        <f t="shared" si="58"/>
        <v>1880.9340902856802</v>
      </c>
      <c r="HL35" s="27">
        <v>4.01</v>
      </c>
      <c r="HM35" s="30">
        <f t="shared" si="119"/>
        <v>116.34942979296963</v>
      </c>
      <c r="HN35" s="30">
        <f t="shared" si="60"/>
        <v>130.311361368126</v>
      </c>
      <c r="HO35" s="30">
        <f t="shared" si="61"/>
        <v>0.61022327357894868</v>
      </c>
      <c r="HP35" s="27">
        <v>3.28</v>
      </c>
      <c r="HQ35" s="27">
        <v>0.57006400000000002</v>
      </c>
      <c r="HR35" s="27">
        <v>0.48210399999999998</v>
      </c>
      <c r="HS35" s="27">
        <v>0.46124399999999999</v>
      </c>
      <c r="HT35" s="27">
        <v>0.39003599999999999</v>
      </c>
      <c r="HU35" s="27">
        <v>0.27448</v>
      </c>
      <c r="HV35" s="27">
        <v>0.30233599999999999</v>
      </c>
      <c r="HW35" s="27">
        <v>0.18742433912000001</v>
      </c>
      <c r="HX35" s="27">
        <v>0.10537139819999999</v>
      </c>
      <c r="HY35" s="27">
        <v>0.10555832048</v>
      </c>
      <c r="HZ35" s="27">
        <v>2.20470548E-2</v>
      </c>
      <c r="IA35" s="27">
        <v>8.3521096040000006E-2</v>
      </c>
      <c r="IB35" s="27">
        <v>0.34990808656</v>
      </c>
      <c r="IC35" s="27">
        <v>0.30678141180000001</v>
      </c>
      <c r="ID35" s="27">
        <v>0.17392502788</v>
      </c>
      <c r="IE35" s="27">
        <v>0.46159261216000003</v>
      </c>
      <c r="IF35" s="27">
        <v>0.79353295408000002</v>
      </c>
      <c r="IG35" s="27">
        <v>0.44428356827999999</v>
      </c>
      <c r="IH35" s="27">
        <v>0.80912530179999997</v>
      </c>
      <c r="II35" s="27">
        <v>0.48671011364</v>
      </c>
      <c r="IJ35" s="27">
        <f t="shared" si="120"/>
        <v>4.2166826462128517</v>
      </c>
      <c r="IK35" s="27">
        <f t="shared" si="63"/>
        <v>0.18245025969500372</v>
      </c>
      <c r="IL35" s="27">
        <v>105.130769230769</v>
      </c>
      <c r="IM35" s="27">
        <v>28.286923076923099</v>
      </c>
      <c r="IN35" s="27">
        <v>36.065384615384602</v>
      </c>
      <c r="IO35" s="27">
        <v>36.387692307692298</v>
      </c>
      <c r="IP35" s="27">
        <v>118.6</v>
      </c>
      <c r="IQ35" s="27">
        <v>-1.0773076923076901</v>
      </c>
      <c r="IR35" s="27">
        <v>-1.3162400000000001</v>
      </c>
      <c r="IS35" s="30">
        <v>104</v>
      </c>
      <c r="IT35" s="30">
        <v>118.5</v>
      </c>
      <c r="IU35" s="30">
        <f t="shared" si="64"/>
        <v>-1.1307692307690047</v>
      </c>
      <c r="IV35" s="27">
        <v>0.59658529411764705</v>
      </c>
      <c r="IW35" s="27">
        <v>0.48454999999999998</v>
      </c>
      <c r="IX35" s="27">
        <v>0.45843823529411798</v>
      </c>
      <c r="IY35" s="27">
        <v>0.39128235294117703</v>
      </c>
      <c r="IZ35" s="27">
        <v>0.27275294117647098</v>
      </c>
      <c r="JA35" s="27">
        <v>0.30194411764705897</v>
      </c>
      <c r="JB35" s="27">
        <v>0.207856790997059</v>
      </c>
      <c r="JC35" s="27">
        <v>0.13039707043235299</v>
      </c>
      <c r="JD35" s="27">
        <v>0.105936411055882</v>
      </c>
      <c r="JE35" s="27">
        <v>2.6665746032352899E-2</v>
      </c>
      <c r="JF35" s="27">
        <v>0.104218162367647</v>
      </c>
      <c r="JG35" s="27">
        <v>0.372384500202941</v>
      </c>
      <c r="JH35" s="27">
        <v>0.32780752851470601</v>
      </c>
      <c r="JI35" s="27">
        <v>0.178614560988235</v>
      </c>
      <c r="JJ35" s="27">
        <v>0.52543055211470602</v>
      </c>
      <c r="JK35" s="27">
        <v>0.93625678313529404</v>
      </c>
      <c r="JL35" s="27">
        <v>0.50015223236470596</v>
      </c>
      <c r="JM35" s="27">
        <v>0.937562604576471</v>
      </c>
      <c r="JN35" s="27">
        <v>0.54671585482058804</v>
      </c>
      <c r="JO35" s="27">
        <f t="shared" si="65"/>
        <v>4.2906059923406756</v>
      </c>
      <c r="JP35" s="27">
        <f t="shared" si="66"/>
        <v>0.23121513593570753</v>
      </c>
      <c r="JQ35" s="27">
        <v>33.478823529411798</v>
      </c>
      <c r="JR35" s="27">
        <v>46.035882352941201</v>
      </c>
      <c r="JS35" s="27">
        <v>47.400588235294101</v>
      </c>
      <c r="JT35" s="27">
        <v>-163.27541176470601</v>
      </c>
      <c r="JU35" s="27">
        <v>-1.39629411764706</v>
      </c>
      <c r="JV35" s="27">
        <v>-2.3274117647058801</v>
      </c>
      <c r="JW35" s="30">
        <v>105.5</v>
      </c>
      <c r="JX35" s="30">
        <v>119</v>
      </c>
      <c r="JY35" s="27">
        <v>0.46257179487179501</v>
      </c>
      <c r="JZ35" s="27">
        <v>0.39153076923076902</v>
      </c>
      <c r="KA35" s="27">
        <v>0.33371025641025598</v>
      </c>
      <c r="KB35" s="27">
        <v>0.27497179487179502</v>
      </c>
      <c r="KC35" s="27">
        <v>0.20424358974359</v>
      </c>
      <c r="KD35" s="27">
        <v>0.21572564102564101</v>
      </c>
      <c r="KE35" s="27">
        <v>0.25389981907692299</v>
      </c>
      <c r="KF35" s="27">
        <v>0.16136633581794901</v>
      </c>
      <c r="KG35" s="27">
        <v>0.174748459287179</v>
      </c>
      <c r="KH35" s="27">
        <v>7.9619648500000001E-2</v>
      </c>
      <c r="KI35" s="27">
        <v>8.2870406933333293E-2</v>
      </c>
      <c r="KJ35" s="27">
        <v>0.38694088938205101</v>
      </c>
      <c r="KK35" s="27">
        <v>0.363420012053846</v>
      </c>
      <c r="KL35" s="27">
        <v>0.14761447594871799</v>
      </c>
      <c r="KM35" s="27">
        <v>0.682341368251282</v>
      </c>
      <c r="KN35" s="27">
        <v>0.515569812784615</v>
      </c>
      <c r="KO35" s="27">
        <v>0.32439393276923101</v>
      </c>
      <c r="KP35" s="27">
        <v>0.55180494889487197</v>
      </c>
      <c r="KQ35" s="27">
        <v>0.37517354803076902</v>
      </c>
      <c r="KR35" s="27">
        <f t="shared" si="67"/>
        <v>1.2286474501108662</v>
      </c>
      <c r="KS35" s="27">
        <f t="shared" si="68"/>
        <v>0.18144429818529595</v>
      </c>
      <c r="KT35" s="27">
        <v>103.878947368421</v>
      </c>
      <c r="KU35" s="27">
        <v>37.973157894736801</v>
      </c>
      <c r="KV35" s="27">
        <v>57.134736842105298</v>
      </c>
      <c r="KW35" s="27">
        <v>56.977894736842103</v>
      </c>
      <c r="KX35" s="27">
        <v>113.328157894737</v>
      </c>
      <c r="KY35" s="27">
        <v>-1.6379999999999999</v>
      </c>
      <c r="KZ35" s="27">
        <v>-2.5025263157894702</v>
      </c>
      <c r="LA35" s="30">
        <v>109.5</v>
      </c>
      <c r="LB35" s="30">
        <v>122</v>
      </c>
      <c r="LC35" s="30">
        <f t="shared" si="128"/>
        <v>5.6210526315790048</v>
      </c>
      <c r="LD35" s="27">
        <v>0.494475</v>
      </c>
      <c r="LE35" s="27">
        <v>0.30564285714285699</v>
      </c>
      <c r="LF35" s="27">
        <v>0.30571428571428599</v>
      </c>
      <c r="LG35" s="27">
        <v>0.24289642857142901</v>
      </c>
      <c r="LH35" s="27">
        <v>0.17205000000000001</v>
      </c>
      <c r="LI35" s="27">
        <v>0.206721428571429</v>
      </c>
      <c r="LJ35" s="27">
        <v>0.34085866023571398</v>
      </c>
      <c r="LK35" s="27">
        <v>0.235666823121429</v>
      </c>
      <c r="LL35" s="27">
        <v>0.114262957153571</v>
      </c>
      <c r="LM35" s="27">
        <v>-1.9891557500000001E-4</v>
      </c>
      <c r="LN35" s="27">
        <v>0.23590234213214301</v>
      </c>
      <c r="LO35" s="27">
        <v>0.48357156556785702</v>
      </c>
      <c r="LP35" s="27">
        <v>0.41008846074999999</v>
      </c>
      <c r="LQ35" s="27">
        <v>0.17077294049285699</v>
      </c>
      <c r="LR35" s="27">
        <v>1.03774490442857</v>
      </c>
      <c r="LS35" s="27">
        <v>1.0055138406249999</v>
      </c>
      <c r="LT35" s="27">
        <v>0.69307481998214304</v>
      </c>
      <c r="LU35" s="27">
        <v>1.0043577043285701</v>
      </c>
      <c r="LV35" s="27">
        <v>0.75154175072857099</v>
      </c>
      <c r="LW35" s="27">
        <f t="shared" si="70"/>
        <v>-2643.6499999841503</v>
      </c>
      <c r="LX35" s="27">
        <f t="shared" si="71"/>
        <v>0.61781958401495762</v>
      </c>
      <c r="LY35" s="27">
        <v>111.81739130434801</v>
      </c>
      <c r="LZ35" s="27">
        <v>38.2839130434783</v>
      </c>
      <c r="MA35" s="27">
        <v>41.829565217391298</v>
      </c>
      <c r="MB35" s="27">
        <v>42.297826086956498</v>
      </c>
      <c r="MC35" s="27">
        <v>131.01234782608699</v>
      </c>
      <c r="MD35" s="27">
        <v>-1.6986956521739101</v>
      </c>
      <c r="ME35" s="27">
        <v>-3.0074347826087</v>
      </c>
      <c r="MF35" s="30">
        <v>118.5</v>
      </c>
      <c r="MG35" s="30">
        <v>131</v>
      </c>
      <c r="MH35" s="30">
        <f>MF35-LY35</f>
        <v>6.682608695651993</v>
      </c>
      <c r="MI35" s="27">
        <v>0.49383076923077002</v>
      </c>
      <c r="MJ35" s="27">
        <v>0.289157692307692</v>
      </c>
      <c r="MK35" s="27">
        <v>0.22722115384615399</v>
      </c>
      <c r="ML35" s="27">
        <v>0.19059999999999999</v>
      </c>
      <c r="MM35" s="27">
        <v>0.14349423076923101</v>
      </c>
      <c r="MN35" s="27">
        <v>0.17118846153846201</v>
      </c>
      <c r="MO35" s="27">
        <v>0.44051656075192303</v>
      </c>
      <c r="MP35" s="27">
        <v>0.36856365987115403</v>
      </c>
      <c r="MQ35" s="27">
        <v>0.20487265077115399</v>
      </c>
      <c r="MR35" s="27">
        <v>0.121183554803846</v>
      </c>
      <c r="MS35" s="27">
        <v>0.26023273626153798</v>
      </c>
      <c r="MT35" s="27">
        <v>0.54764814887115398</v>
      </c>
      <c r="MU35" s="27">
        <v>0.48302333279230802</v>
      </c>
      <c r="MV35" s="27">
        <v>0.14070744689807699</v>
      </c>
      <c r="MW35" s="27">
        <v>1.60806358165192</v>
      </c>
      <c r="MX35" s="27">
        <v>0.72200528182500001</v>
      </c>
      <c r="MY35" s="27">
        <v>0.59516806015961499</v>
      </c>
      <c r="MZ35" s="27">
        <v>0.779788785961539</v>
      </c>
      <c r="NA35" s="27">
        <v>0.67873558329615402</v>
      </c>
      <c r="NB35" s="27">
        <f t="shared" si="73"/>
        <v>3.3045611202534024</v>
      </c>
      <c r="NC35" s="27">
        <f t="shared" si="74"/>
        <v>0.70782511538820092</v>
      </c>
      <c r="ND35" s="27">
        <v>111.5</v>
      </c>
      <c r="NE35" s="27">
        <v>42.991111111111103</v>
      </c>
      <c r="NF35" s="27">
        <v>44.3466666666667</v>
      </c>
      <c r="NG35" s="27">
        <v>-72.9354444444444</v>
      </c>
      <c r="NH35" s="27">
        <v>-2.6064444444444401</v>
      </c>
      <c r="NI35" s="27">
        <v>-0.58671153846153801</v>
      </c>
      <c r="NJ35" s="28">
        <v>131</v>
      </c>
      <c r="NK35" s="28">
        <v>148.5</v>
      </c>
      <c r="NL35" s="30">
        <f t="shared" si="75"/>
        <v>19.5</v>
      </c>
      <c r="NM35" s="27">
        <v>0.52329230769230795</v>
      </c>
      <c r="NN35" s="27">
        <v>0.29357307692307699</v>
      </c>
      <c r="NO35" s="27">
        <v>0.16520384615384601</v>
      </c>
      <c r="NP35" s="27">
        <v>0.14195769230769201</v>
      </c>
      <c r="NQ35" s="27">
        <v>0.12352692307692301</v>
      </c>
      <c r="NR35" s="27">
        <v>0.14040769230769201</v>
      </c>
      <c r="NS35" s="27">
        <v>0.57114863746538502</v>
      </c>
      <c r="NT35" s="27">
        <v>0.518528195715385</v>
      </c>
      <c r="NU35" s="27">
        <v>0.34749561661538497</v>
      </c>
      <c r="NV35" s="27">
        <v>0.27987430919230799</v>
      </c>
      <c r="NW35" s="27">
        <v>0.280029463107692</v>
      </c>
      <c r="NX35" s="27">
        <v>0.61629596661538499</v>
      </c>
      <c r="NY35" s="27">
        <v>0.57520482046538501</v>
      </c>
      <c r="NZ35" s="27">
        <v>6.97002840423077E-2</v>
      </c>
      <c r="OA35" s="27">
        <v>2.6993797608884602</v>
      </c>
      <c r="OB35" s="27">
        <v>0.54068375329999996</v>
      </c>
      <c r="OC35" s="27">
        <v>0.49035728584230798</v>
      </c>
      <c r="OD35" s="27">
        <v>0.64088899181153902</v>
      </c>
      <c r="OE35" s="27">
        <v>0.60150625248461498</v>
      </c>
      <c r="OF35" s="27">
        <f t="shared" si="76"/>
        <v>1.7895194151486082</v>
      </c>
      <c r="OG35" s="27">
        <f t="shared" si="77"/>
        <v>0.78249420272766623</v>
      </c>
      <c r="OH35" s="27">
        <v>114.17307692307701</v>
      </c>
      <c r="OI35" s="27">
        <v>37.2969230769231</v>
      </c>
      <c r="OJ35" s="27">
        <v>35.625384615384597</v>
      </c>
      <c r="OK35" s="27">
        <v>38.122105263157898</v>
      </c>
      <c r="OL35" s="28">
        <v>147</v>
      </c>
      <c r="OM35" s="28">
        <v>162</v>
      </c>
      <c r="ON35" s="30">
        <f t="shared" si="127"/>
        <v>32.826923076922995</v>
      </c>
      <c r="OO35" s="27">
        <v>0.53894736842105295</v>
      </c>
      <c r="OP35" s="27">
        <v>0.27312894736842103</v>
      </c>
      <c r="OQ35" s="27">
        <v>0.120281578947368</v>
      </c>
      <c r="OR35" s="27">
        <v>0.117434210526316</v>
      </c>
      <c r="OS35" s="27">
        <v>0.108044736842105</v>
      </c>
      <c r="OT35" s="27">
        <v>0.127107894736842</v>
      </c>
      <c r="OU35" s="27">
        <v>0.63979261621052597</v>
      </c>
      <c r="OV35" s="27">
        <v>0.63313348951578996</v>
      </c>
      <c r="OW35" s="27">
        <v>0.39721810067105301</v>
      </c>
      <c r="OX35" s="27">
        <v>0.38767661920000002</v>
      </c>
      <c r="OY35" s="27">
        <v>0.32627671480526299</v>
      </c>
      <c r="OZ35" s="27">
        <v>0.66428361256578905</v>
      </c>
      <c r="PA35" s="27">
        <v>0.61632749267631604</v>
      </c>
      <c r="PB35" s="27">
        <v>4.1908239747368403E-2</v>
      </c>
      <c r="PC35" s="27">
        <v>3.59961528678947</v>
      </c>
      <c r="PD35" s="27">
        <v>0.51599813788421101</v>
      </c>
      <c r="PE35" s="27">
        <v>0.51031144885263202</v>
      </c>
      <c r="PF35" s="27">
        <v>0.63492272154473695</v>
      </c>
      <c r="PG35" s="27">
        <v>0.63065521294473703</v>
      </c>
      <c r="PH35" s="27">
        <f t="shared" si="79"/>
        <v>1.7391102234771509</v>
      </c>
      <c r="PI35" s="27">
        <f t="shared" si="80"/>
        <v>0.97323415776238464</v>
      </c>
      <c r="PJ35" s="27">
        <v>113.56153846153801</v>
      </c>
      <c r="PK35" s="27">
        <v>40.0053846153846</v>
      </c>
      <c r="PL35" s="27">
        <v>38.770000000000003</v>
      </c>
      <c r="PM35" s="27">
        <v>37.871538461538499</v>
      </c>
      <c r="PN35" s="27">
        <v>-20.142473684210501</v>
      </c>
      <c r="PO35" s="27">
        <v>-0.86365789473684196</v>
      </c>
      <c r="PP35" s="27">
        <v>-1.0506842105263201</v>
      </c>
      <c r="PQ35" s="27">
        <v>128.92307692307699</v>
      </c>
      <c r="PR35" s="30">
        <v>159</v>
      </c>
      <c r="PS35" s="30">
        <v>171</v>
      </c>
      <c r="PT35" s="30">
        <f t="shared" si="81"/>
        <v>45.438461538461993</v>
      </c>
      <c r="PU35" s="30">
        <f t="shared" si="82"/>
        <v>30.076923076923009</v>
      </c>
      <c r="PV35" s="27">
        <v>0.56928999999999996</v>
      </c>
      <c r="PW35" s="27">
        <v>0.26146999999999998</v>
      </c>
      <c r="PX35" s="27">
        <v>8.7779999999999997E-2</v>
      </c>
      <c r="PY35" s="27">
        <v>9.9360000000000004E-2</v>
      </c>
      <c r="PZ35" s="27">
        <v>8.6989999999999998E-2</v>
      </c>
      <c r="QA35" s="27">
        <v>0.11461</v>
      </c>
      <c r="QB35" s="27">
        <v>0.70116681700500005</v>
      </c>
      <c r="QC35" s="27">
        <v>0.73126472897000006</v>
      </c>
      <c r="QD35" s="27">
        <v>0.4479910438975</v>
      </c>
      <c r="QE35" s="27">
        <v>0.49624561817500001</v>
      </c>
      <c r="QF35" s="27">
        <v>0.36976825477000003</v>
      </c>
      <c r="QG35" s="27">
        <v>0.73338993219500004</v>
      </c>
      <c r="QH35" s="27">
        <v>0.66317983831500005</v>
      </c>
      <c r="QI35" s="27">
        <v>6.7221220397500003E-2</v>
      </c>
      <c r="QJ35" s="27">
        <v>4.7324071908600001</v>
      </c>
      <c r="QK35" s="27">
        <v>0.50585787844999996</v>
      </c>
      <c r="QL35" s="27">
        <v>0.52745779314749996</v>
      </c>
      <c r="QM35" s="27">
        <v>0.6391187049475</v>
      </c>
      <c r="QN35" s="27">
        <v>0.65489127438750006</v>
      </c>
      <c r="QO35" s="27">
        <f t="shared" si="83"/>
        <v>1.7722378951004665</v>
      </c>
      <c r="QP35" s="27">
        <f t="shared" si="84"/>
        <v>1.1772669904769191</v>
      </c>
      <c r="QQ35" s="27">
        <v>112.55</v>
      </c>
      <c r="QR35" s="27">
        <v>33.259374999999999</v>
      </c>
      <c r="QS35" s="27">
        <v>33.945625</v>
      </c>
      <c r="QT35" s="27">
        <v>34.640625</v>
      </c>
      <c r="QU35" s="27">
        <f t="shared" si="85"/>
        <v>1.3812500000000014</v>
      </c>
      <c r="QV35" s="27">
        <v>-28.39095</v>
      </c>
      <c r="QW35" s="27">
        <v>-0.99514999999999998</v>
      </c>
      <c r="QX35" s="27">
        <v>-1.254675</v>
      </c>
      <c r="QY35" s="27">
        <v>112.33125</v>
      </c>
      <c r="QZ35" s="30">
        <v>164.5</v>
      </c>
      <c r="RA35" s="30">
        <v>180</v>
      </c>
      <c r="RB35" s="30">
        <f t="shared" si="121"/>
        <v>51.95</v>
      </c>
      <c r="RC35" s="30">
        <f t="shared" si="87"/>
        <v>52.168750000000003</v>
      </c>
      <c r="RD35" s="27">
        <v>0.65000526315789497</v>
      </c>
      <c r="RE35" s="27">
        <v>0.29772894736842098</v>
      </c>
      <c r="RF35" s="27">
        <v>9.1471052631578995E-2</v>
      </c>
      <c r="RG35" s="27">
        <v>0.101489473684211</v>
      </c>
      <c r="RH35" s="27">
        <v>9.4171052631578905E-2</v>
      </c>
      <c r="RI35" s="27">
        <v>0.120621052631579</v>
      </c>
      <c r="RJ35" s="27">
        <v>0.72792639740263199</v>
      </c>
      <c r="RK35" s="27">
        <v>0.751253588881579</v>
      </c>
      <c r="RL35" s="27">
        <v>0.49011558701842101</v>
      </c>
      <c r="RM35" s="27">
        <v>0.52880561287894701</v>
      </c>
      <c r="RN35" s="27">
        <v>0.37069160429999998</v>
      </c>
      <c r="RO35" s="27">
        <v>0.74537546527631604</v>
      </c>
      <c r="RP35" s="27">
        <v>0.68553613402105296</v>
      </c>
      <c r="RQ35" s="27">
        <v>3.80616307078947E-2</v>
      </c>
      <c r="RR35" s="27">
        <v>5.4156107065605301</v>
      </c>
      <c r="RS35" s="27">
        <v>0.49359699215000002</v>
      </c>
      <c r="RT35" s="27">
        <v>0.50922649651315799</v>
      </c>
      <c r="RU35" s="27">
        <v>0.63038281271052599</v>
      </c>
      <c r="RV35" s="27">
        <v>0.641763764186842</v>
      </c>
      <c r="RW35" s="27">
        <f t="shared" si="88"/>
        <v>1.7079410038531246</v>
      </c>
      <c r="RX35" s="27">
        <f t="shared" si="89"/>
        <v>1.1832115046359735</v>
      </c>
      <c r="RY35" s="27">
        <v>105.096296296296</v>
      </c>
      <c r="RZ35" s="27">
        <v>36.252962962962997</v>
      </c>
      <c r="SA35" s="27">
        <v>35.842962962963</v>
      </c>
      <c r="SB35" s="27">
        <v>36.101851851851897</v>
      </c>
      <c r="SC35" s="27">
        <v>123.492307692308</v>
      </c>
      <c r="SD35" s="27">
        <v>168.5</v>
      </c>
      <c r="SE35" s="27">
        <v>183</v>
      </c>
      <c r="SF35" s="30">
        <f t="shared" si="90"/>
        <v>63.403703703703997</v>
      </c>
      <c r="SG35" s="30">
        <f t="shared" si="91"/>
        <v>45.007692307691997</v>
      </c>
      <c r="SH35" s="27">
        <v>0.59055121951219502</v>
      </c>
      <c r="SI35" s="27">
        <v>0.26339024390243898</v>
      </c>
      <c r="SJ35" s="27">
        <v>6.9824390243902398E-2</v>
      </c>
      <c r="SK35" s="27">
        <v>8.5453658536585403E-2</v>
      </c>
      <c r="SL35" s="27">
        <v>7.9463414634146301E-2</v>
      </c>
      <c r="SM35" s="27">
        <v>0.108521951219512</v>
      </c>
      <c r="SN35" s="27">
        <v>0.74609073199268305</v>
      </c>
      <c r="SO35" s="27">
        <v>0.78751157275121997</v>
      </c>
      <c r="SP35" s="27">
        <v>0.50899248021951204</v>
      </c>
      <c r="SQ35" s="27">
        <v>0.58006275459268297</v>
      </c>
      <c r="SR35" s="27">
        <v>0.382720543853659</v>
      </c>
      <c r="SS35" s="27">
        <v>0.76202707554878002</v>
      </c>
      <c r="ST35" s="27">
        <v>0.68835574021707402</v>
      </c>
      <c r="SU35" s="27">
        <v>3.75672574390244E-2</v>
      </c>
      <c r="SV35" s="27">
        <v>5.9162540116926801</v>
      </c>
      <c r="SW35" s="27">
        <v>0.48607635543658501</v>
      </c>
      <c r="SX35" s="27">
        <v>0.51301284035121897</v>
      </c>
      <c r="SY35" s="27">
        <v>0.62820646556097504</v>
      </c>
      <c r="SZ35" s="27">
        <v>0.64768216481707297</v>
      </c>
      <c r="TA35" s="27">
        <f t="shared" si="92"/>
        <v>1.6901791789521432</v>
      </c>
      <c r="TB35" s="27">
        <f t="shared" si="93"/>
        <v>1.2421150106491341</v>
      </c>
      <c r="TC35" s="27">
        <v>0.67776666666666696</v>
      </c>
      <c r="TD35" s="27">
        <v>0.29391794871794902</v>
      </c>
      <c r="TE35" s="27">
        <v>6.9530769230769202E-2</v>
      </c>
      <c r="TF35" s="27">
        <v>8.7638461538461596E-2</v>
      </c>
      <c r="TG35" s="27">
        <v>8.7625641025640993E-2</v>
      </c>
      <c r="TH35" s="27">
        <v>0.112751282051282</v>
      </c>
      <c r="TI35" s="27">
        <v>0.77002361041538503</v>
      </c>
      <c r="TJ35" s="27">
        <v>0.812817040987179</v>
      </c>
      <c r="TK35" s="27">
        <v>0.53976675634871796</v>
      </c>
      <c r="TL35" s="27">
        <v>0.61644828818718</v>
      </c>
      <c r="TM35" s="27">
        <v>0.39457883440256403</v>
      </c>
      <c r="TN35" s="27">
        <v>0.77001381291538495</v>
      </c>
      <c r="TO35" s="27">
        <v>0.71361154814615402</v>
      </c>
      <c r="TP35" s="27">
        <v>1.45524351025641E-3</v>
      </c>
      <c r="TQ35" s="27">
        <v>6.7454592555538504</v>
      </c>
      <c r="TR35" s="27">
        <v>0.485602990689744</v>
      </c>
      <c r="TS35" s="27">
        <v>0.51247247733076895</v>
      </c>
      <c r="TT35" s="27">
        <v>0.63108075181794898</v>
      </c>
      <c r="TU35" s="27">
        <v>0.65034958574359003</v>
      </c>
      <c r="TV35" s="27">
        <f t="shared" si="94"/>
        <v>1.7106535178434685</v>
      </c>
      <c r="TW35" s="27">
        <f t="shared" si="95"/>
        <v>1.3059723627734918</v>
      </c>
      <c r="TX35" s="27">
        <v>114.19230769230801</v>
      </c>
      <c r="TY35" s="27">
        <v>33.500256410256398</v>
      </c>
      <c r="TZ35" s="27">
        <v>31.402307692307701</v>
      </c>
      <c r="UA35" s="27">
        <v>31.699230769230802</v>
      </c>
      <c r="UB35" s="27">
        <v>-83.559179487179506</v>
      </c>
      <c r="UC35" s="27">
        <v>-2.7794358974359001</v>
      </c>
      <c r="UD35" s="27">
        <v>-2.4435384615384601</v>
      </c>
      <c r="UE35" s="27">
        <v>122.35384615384601</v>
      </c>
      <c r="UF35" s="27">
        <v>185</v>
      </c>
      <c r="UG35" s="30">
        <f t="shared" si="96"/>
        <v>70.807692307691994</v>
      </c>
      <c r="UH35" s="30">
        <f t="shared" si="97"/>
        <v>62.646153846153993</v>
      </c>
      <c r="UI35" s="27">
        <v>0.61839729729729698</v>
      </c>
      <c r="UJ35" s="27">
        <v>0.25557567567567602</v>
      </c>
      <c r="UK35" s="27">
        <v>5.1064864864864903E-2</v>
      </c>
      <c r="UL35" s="27">
        <v>7.2670270270270301E-2</v>
      </c>
      <c r="UM35" s="27">
        <v>6.9832432432432506E-2</v>
      </c>
      <c r="UN35" s="27">
        <v>9.6781081081081105E-2</v>
      </c>
      <c r="UO35" s="27">
        <v>0.788955358605406</v>
      </c>
      <c r="UP35" s="27">
        <v>0.84655969047027002</v>
      </c>
      <c r="UQ35" s="27">
        <v>0.55663934082432398</v>
      </c>
      <c r="UR35" s="27">
        <v>0.66612145916486498</v>
      </c>
      <c r="US35" s="27">
        <v>0.41468806912432399</v>
      </c>
      <c r="UT35" s="27">
        <v>0.79607013057567599</v>
      </c>
      <c r="UU35" s="27">
        <v>0.72814166839729699</v>
      </c>
      <c r="UV35" s="27">
        <v>2.15884148243243E-2</v>
      </c>
      <c r="UW35" s="27">
        <v>7.52663638992433</v>
      </c>
      <c r="UX35" s="27">
        <v>0.489930152310811</v>
      </c>
      <c r="UY35" s="27">
        <v>0.52557338061081105</v>
      </c>
      <c r="UZ35" s="27">
        <v>0.63929320788918897</v>
      </c>
      <c r="VA35" s="27">
        <v>0.66449226719729704</v>
      </c>
      <c r="VB35" s="27">
        <f t="shared" si="98"/>
        <v>1.7740950719581274</v>
      </c>
      <c r="VC35" s="27">
        <f t="shared" si="99"/>
        <v>1.4196250118968261</v>
      </c>
      <c r="VD35" s="27">
        <v>114.213513513514</v>
      </c>
      <c r="VE35" s="27">
        <v>35.885675675675699</v>
      </c>
      <c r="VF35" s="27">
        <v>28.3516216216216</v>
      </c>
      <c r="VG35" s="27">
        <v>28.0678378378378</v>
      </c>
      <c r="VH35" s="27">
        <v>162.618378378378</v>
      </c>
      <c r="VI35" s="27">
        <v>-2.714</v>
      </c>
      <c r="VJ35" s="27">
        <v>-2.1454324324324299</v>
      </c>
      <c r="VK35" s="27">
        <v>124.148648648649</v>
      </c>
      <c r="VL35" s="27">
        <v>190</v>
      </c>
      <c r="VM35" s="30">
        <f t="shared" si="100"/>
        <v>75.786486486485998</v>
      </c>
      <c r="VN35" s="30">
        <f t="shared" si="101"/>
        <v>65.851351351350999</v>
      </c>
      <c r="VO35" s="27">
        <v>0.58500571428571402</v>
      </c>
      <c r="VP35" s="27">
        <v>0.245557142857143</v>
      </c>
      <c r="VQ35" s="27">
        <v>4.7145714285714298E-2</v>
      </c>
      <c r="VR35" s="27">
        <v>7.0120000000000002E-2</v>
      </c>
      <c r="VS35" s="27">
        <v>7.238E-2</v>
      </c>
      <c r="VT35" s="27">
        <v>8.9297142857142894E-2</v>
      </c>
      <c r="VU35" s="27">
        <v>0.78543471899142903</v>
      </c>
      <c r="VV35" s="27">
        <v>0.84950135791428605</v>
      </c>
      <c r="VW35" s="27">
        <v>0.55549555877428602</v>
      </c>
      <c r="VX35" s="27">
        <v>0.67624903942285697</v>
      </c>
      <c r="VY35" s="27">
        <v>0.40841740616285699</v>
      </c>
      <c r="VZ35" s="27">
        <v>0.77854231564857101</v>
      </c>
      <c r="WA35" s="27">
        <v>0.73346022407142797</v>
      </c>
      <c r="WB35" s="27">
        <v>-1.42752133428571E-2</v>
      </c>
      <c r="WC35" s="27">
        <v>7.3744051941771396</v>
      </c>
      <c r="WD35" s="27">
        <v>0.48100277974571398</v>
      </c>
      <c r="WE35" s="27">
        <v>0.51996216707999998</v>
      </c>
      <c r="WF35" s="27">
        <v>0.63133803312285697</v>
      </c>
      <c r="WG35" s="27">
        <v>0.65901039648000004</v>
      </c>
      <c r="WH35" s="27">
        <f t="shared" si="102"/>
        <v>1.7108317493231922</v>
      </c>
      <c r="WI35" s="27">
        <f t="shared" si="103"/>
        <v>1.3823608121473012</v>
      </c>
      <c r="WJ35" s="27">
        <v>118.051428571429</v>
      </c>
      <c r="WK35" s="27">
        <v>36.816857142857103</v>
      </c>
      <c r="WL35" s="27">
        <v>29.133428571428599</v>
      </c>
      <c r="WM35" s="27">
        <v>29.5422857142857</v>
      </c>
      <c r="WN35" s="27">
        <v>-119.011</v>
      </c>
      <c r="WO35" s="27">
        <v>-2.5946571428571401</v>
      </c>
      <c r="WP35" s="27">
        <v>-2.15842857142857</v>
      </c>
      <c r="WQ35" s="27">
        <v>130.85294117647101</v>
      </c>
      <c r="WR35" s="27">
        <v>196.5</v>
      </c>
      <c r="WS35" s="30">
        <f t="shared" si="104"/>
        <v>78.448571428571</v>
      </c>
      <c r="WT35" s="30">
        <f t="shared" si="105"/>
        <v>65.647058823528994</v>
      </c>
      <c r="WU35" s="28">
        <v>5.0599999999999996</v>
      </c>
      <c r="WV35" s="24">
        <v>1.05</v>
      </c>
      <c r="WW35" s="28">
        <v>79.8</v>
      </c>
      <c r="WX35" s="28">
        <v>27.6</v>
      </c>
      <c r="WY35" s="28">
        <v>6.5</v>
      </c>
      <c r="WZ35" s="28">
        <v>10.6</v>
      </c>
    </row>
    <row r="36" spans="1:624" x14ac:dyDescent="0.25">
      <c r="A36" s="27">
        <v>55</v>
      </c>
      <c r="B36" s="27">
        <v>7</v>
      </c>
      <c r="C36" s="27">
        <v>407</v>
      </c>
      <c r="D36" s="27">
        <v>4</v>
      </c>
      <c r="E36" s="27" t="s">
        <v>43</v>
      </c>
      <c r="F36" s="27">
        <v>3</v>
      </c>
      <c r="G36" s="27">
        <f t="shared" si="0"/>
        <v>170.352</v>
      </c>
      <c r="H36" s="28">
        <f t="shared" si="1"/>
        <v>56.783999999999999</v>
      </c>
      <c r="I36" s="29">
        <v>152.1</v>
      </c>
      <c r="J36" s="27">
        <f t="shared" si="2"/>
        <v>56.783999999999999</v>
      </c>
      <c r="K36" s="27">
        <f t="shared" si="3"/>
        <v>56.783999999999999</v>
      </c>
      <c r="L36" s="27">
        <f t="shared" si="4"/>
        <v>56.783999999999999</v>
      </c>
      <c r="M36" s="30">
        <v>408704.38347900001</v>
      </c>
      <c r="N36" s="30">
        <v>3660433.9355310001</v>
      </c>
      <c r="O36" s="31">
        <v>33.078671999999997</v>
      </c>
      <c r="P36" s="31">
        <v>-111.97815300000001</v>
      </c>
      <c r="Q36" s="27">
        <v>50.4</v>
      </c>
      <c r="R36" s="27">
        <v>29.439999999999998</v>
      </c>
      <c r="S36" s="27">
        <v>20.160000000000004</v>
      </c>
      <c r="T36" s="27">
        <v>48.4</v>
      </c>
      <c r="U36" s="27">
        <v>25.439999999999998</v>
      </c>
      <c r="V36" s="27">
        <v>26.160000000000004</v>
      </c>
      <c r="W36" s="27">
        <v>41.428571428571402</v>
      </c>
      <c r="X36" s="27">
        <f t="shared" si="5"/>
        <v>-41.428571428571402</v>
      </c>
      <c r="Y36" s="29">
        <v>-9999</v>
      </c>
      <c r="Z36" s="29">
        <v>-9999</v>
      </c>
      <c r="AA36" s="29">
        <v>-9999</v>
      </c>
      <c r="AB36" s="27">
        <v>8.5</v>
      </c>
      <c r="AC36" s="27">
        <v>7.2</v>
      </c>
      <c r="AD36" s="27">
        <v>0.52</v>
      </c>
      <c r="AE36" s="27" t="s">
        <v>98</v>
      </c>
      <c r="AF36" s="27">
        <v>2</v>
      </c>
      <c r="AG36" s="27">
        <v>1</v>
      </c>
      <c r="AH36" s="27">
        <v>0.1</v>
      </c>
      <c r="AI36" s="27">
        <v>0</v>
      </c>
      <c r="AJ36" s="27">
        <v>272</v>
      </c>
      <c r="AK36" s="27">
        <v>25</v>
      </c>
      <c r="AL36" s="27">
        <v>1.83</v>
      </c>
      <c r="AM36" s="27">
        <v>5.9</v>
      </c>
      <c r="AN36" s="27">
        <v>13.4</v>
      </c>
      <c r="AO36" s="27">
        <v>2.96</v>
      </c>
      <c r="AP36" s="27">
        <v>3685</v>
      </c>
      <c r="AQ36" s="27">
        <v>280</v>
      </c>
      <c r="AR36" s="27">
        <v>215</v>
      </c>
      <c r="AS36" s="27">
        <v>22.4</v>
      </c>
      <c r="AT36" s="27">
        <v>0</v>
      </c>
      <c r="AU36" s="27">
        <v>3</v>
      </c>
      <c r="AV36" s="27">
        <v>82</v>
      </c>
      <c r="AW36" s="27">
        <v>10</v>
      </c>
      <c r="AX36" s="27">
        <v>4</v>
      </c>
      <c r="AY36" s="27">
        <v>1</v>
      </c>
      <c r="AZ36" s="27">
        <v>40</v>
      </c>
      <c r="BA36" s="27">
        <v>52.99896587383661</v>
      </c>
      <c r="BB36" s="27">
        <v>44</v>
      </c>
      <c r="BC36" s="27">
        <v>7.26</v>
      </c>
      <c r="BD36" s="27">
        <v>3.3200000000000003</v>
      </c>
      <c r="BE36" s="27">
        <v>2.1850000000000001</v>
      </c>
      <c r="BF36" s="32">
        <v>12.457057505601194</v>
      </c>
      <c r="BG36" s="32">
        <v>7.8735059760956174</v>
      </c>
      <c r="BH36" s="32">
        <v>4.3465257701126498</v>
      </c>
      <c r="BI36" s="32">
        <v>3.648655366108267</v>
      </c>
      <c r="BJ36" s="32">
        <v>4.571999001746943</v>
      </c>
      <c r="BK36" s="32">
        <v>3.5550229678450167</v>
      </c>
      <c r="BL36" s="24">
        <f t="shared" si="6"/>
        <v>81.322253926787241</v>
      </c>
      <c r="BM36" s="24">
        <f t="shared" si="7"/>
        <v>98.708357007237836</v>
      </c>
      <c r="BN36" s="24">
        <f t="shared" si="8"/>
        <v>113.30297847167091</v>
      </c>
      <c r="BO36" s="28">
        <f t="shared" si="9"/>
        <v>145.81106635003874</v>
      </c>
      <c r="BP36" s="24">
        <f t="shared" si="10"/>
        <v>14.594621464433068</v>
      </c>
      <c r="BQ36" s="24">
        <f t="shared" si="11"/>
        <v>18.287996006987772</v>
      </c>
      <c r="BR36" s="24">
        <f t="shared" si="12"/>
        <v>14.220091871380067</v>
      </c>
      <c r="BS36" s="24">
        <f t="shared" si="13"/>
        <v>47.102709342800907</v>
      </c>
      <c r="BT36" s="32">
        <v>3.2221115537848606</v>
      </c>
      <c r="BU36" s="32">
        <v>2.3718363084878926</v>
      </c>
      <c r="BV36" s="32">
        <v>2.7866400797607183</v>
      </c>
      <c r="BW36" s="32">
        <v>2.2038292780215398</v>
      </c>
      <c r="BX36" s="32">
        <v>2.9761017538629697</v>
      </c>
      <c r="BY36" s="32">
        <v>2.8232019484069784</v>
      </c>
      <c r="BZ36" s="24">
        <f t="shared" si="14"/>
        <v>22.375791449091011</v>
      </c>
      <c r="CA36" s="24">
        <f t="shared" si="15"/>
        <v>33.522351768133888</v>
      </c>
      <c r="CB36" s="24">
        <f t="shared" si="16"/>
        <v>42.33766888022005</v>
      </c>
      <c r="CC36" s="24">
        <f t="shared" si="17"/>
        <v>8.8153171120861593</v>
      </c>
      <c r="CD36" s="24">
        <f t="shared" si="18"/>
        <v>11.904407015451879</v>
      </c>
      <c r="CE36" s="24">
        <f t="shared" si="19"/>
        <v>11.292807793627913</v>
      </c>
      <c r="CF36" s="24">
        <f t="shared" si="20"/>
        <v>32.012531921165952</v>
      </c>
      <c r="CG36" s="27">
        <v>4.5323095333067416</v>
      </c>
      <c r="CH36" s="27">
        <v>1.9985048592075754</v>
      </c>
      <c r="CI36" s="27">
        <v>7.2083684497545972</v>
      </c>
      <c r="CJ36" s="27">
        <v>89.159325070927267</v>
      </c>
      <c r="CK36" s="27">
        <v>82.7</v>
      </c>
      <c r="CL36" s="27">
        <f t="shared" si="21"/>
        <v>12.737046438703896</v>
      </c>
      <c r="CM36" s="27">
        <v>13.925057151376604</v>
      </c>
      <c r="CN36" s="27">
        <f t="shared" si="22"/>
        <v>3.4812642878441511</v>
      </c>
      <c r="CO36" s="27">
        <v>9.1364958379299974</v>
      </c>
      <c r="CP36" s="29">
        <v>-9999</v>
      </c>
      <c r="CQ36" s="28">
        <f t="shared" si="129"/>
        <v>26.12325757005727</v>
      </c>
      <c r="CR36" s="28">
        <f t="shared" si="130"/>
        <v>54.956731369075655</v>
      </c>
      <c r="CS36" s="28">
        <f t="shared" si="25"/>
        <v>105.90491712389124</v>
      </c>
      <c r="CT36" s="28">
        <f t="shared" si="26"/>
        <v>156.37595762698783</v>
      </c>
      <c r="CU36" s="27">
        <f t="shared" si="27"/>
        <v>50.948185754815583</v>
      </c>
      <c r="CV36" s="27">
        <f t="shared" si="28"/>
        <v>13.925057151376604</v>
      </c>
      <c r="CW36" s="27">
        <f t="shared" si="131"/>
        <v>36.54598335171999</v>
      </c>
      <c r="CX36" s="27">
        <f t="shared" si="132"/>
        <v>101.41922625791219</v>
      </c>
      <c r="CY36" s="27">
        <v>4.5287061920573199</v>
      </c>
      <c r="CZ36" s="27">
        <v>95.311600176809208</v>
      </c>
      <c r="DA36" s="27">
        <v>8.9462249852536502</v>
      </c>
      <c r="DB36" s="27">
        <v>155.28648115764889</v>
      </c>
      <c r="DC36" s="27">
        <v>5.6981359596303349</v>
      </c>
      <c r="DD36" s="27">
        <v>25.938577211052557</v>
      </c>
      <c r="DE36" s="24">
        <v>19.5</v>
      </c>
      <c r="DF36" s="24">
        <v>19.5</v>
      </c>
      <c r="DG36" s="24">
        <v>19.5</v>
      </c>
      <c r="DH36" s="24" t="s">
        <v>227</v>
      </c>
      <c r="DI36" s="24" t="s">
        <v>227</v>
      </c>
      <c r="DJ36" s="24">
        <v>25</v>
      </c>
      <c r="DK36" s="24">
        <v>37.333333333333336</v>
      </c>
      <c r="DL36" s="24">
        <v>36.666666666666664</v>
      </c>
      <c r="DM36" s="24">
        <v>49.333333333333336</v>
      </c>
      <c r="DN36" s="24">
        <v>44.333333333333336</v>
      </c>
      <c r="DO36" s="24">
        <v>59.333333333333336</v>
      </c>
      <c r="DP36" s="24">
        <v>53</v>
      </c>
      <c r="DQ36" s="24">
        <v>64.333333333333329</v>
      </c>
      <c r="DR36" s="28">
        <f t="shared" si="109"/>
        <v>46.222222222222229</v>
      </c>
      <c r="DS36" s="28">
        <f t="shared" si="31"/>
        <v>44.666666666666664</v>
      </c>
      <c r="DT36" s="24">
        <v>61.333333333333336</v>
      </c>
      <c r="DU36" s="24">
        <v>74.333333333333329</v>
      </c>
      <c r="DV36" s="24">
        <v>69</v>
      </c>
      <c r="DW36" s="24">
        <v>79</v>
      </c>
      <c r="DX36" s="24">
        <v>68.666666666666671</v>
      </c>
      <c r="DY36" s="24">
        <v>79.666666666666671</v>
      </c>
      <c r="DZ36" s="28">
        <v>65</v>
      </c>
      <c r="EA36" s="28">
        <v>79</v>
      </c>
      <c r="EB36" s="24">
        <v>178</v>
      </c>
      <c r="EC36" s="24">
        <v>189</v>
      </c>
      <c r="ED36" s="24">
        <v>199</v>
      </c>
      <c r="EE36" s="24">
        <v>199</v>
      </c>
      <c r="EF36" s="24">
        <v>201</v>
      </c>
      <c r="EG36" s="24">
        <v>203</v>
      </c>
      <c r="EH36" s="23">
        <v>40.9</v>
      </c>
      <c r="EI36" s="23">
        <v>39.200000000000003</v>
      </c>
      <c r="EJ36" s="23">
        <v>40.700000000000003</v>
      </c>
      <c r="EK36" s="23">
        <v>47</v>
      </c>
      <c r="EL36" s="23">
        <v>40.700000000000003</v>
      </c>
      <c r="EM36" s="23">
        <v>40.5</v>
      </c>
      <c r="EN36" s="23">
        <v>38</v>
      </c>
      <c r="EO36" s="23">
        <v>37.1</v>
      </c>
      <c r="EP36" s="23">
        <v>36</v>
      </c>
      <c r="EQ36" s="27">
        <v>5.18</v>
      </c>
      <c r="ER36" s="27">
        <v>4.63</v>
      </c>
      <c r="ES36" s="27">
        <v>4.62</v>
      </c>
      <c r="ET36" s="27">
        <v>4.38</v>
      </c>
      <c r="EU36" s="27">
        <v>4.1399999999999997</v>
      </c>
      <c r="EV36" s="27">
        <v>4.24</v>
      </c>
      <c r="EW36" s="23">
        <v>3.86</v>
      </c>
      <c r="EX36" s="23">
        <v>3.87</v>
      </c>
      <c r="EY36" s="27">
        <v>3.86</v>
      </c>
      <c r="EZ36" s="23">
        <v>22572.410358565739</v>
      </c>
      <c r="FA36" s="23">
        <v>22852.988047808765</v>
      </c>
      <c r="FB36" s="27">
        <v>15323.893805309734</v>
      </c>
      <c r="FC36" s="27">
        <v>14605.64149</v>
      </c>
      <c r="FD36" s="27">
        <v>11395.992179863148</v>
      </c>
      <c r="FE36" s="27">
        <v>11433.024118738404</v>
      </c>
      <c r="FF36" s="27">
        <v>9991.280026324448</v>
      </c>
      <c r="FG36" s="27">
        <v>9142.797055730809</v>
      </c>
      <c r="FH36" s="27">
        <v>8417.514677103718</v>
      </c>
      <c r="FI36" s="27">
        <v>197.63</v>
      </c>
      <c r="FJ36" s="27">
        <v>10</v>
      </c>
      <c r="FK36" s="27">
        <v>167.73</v>
      </c>
      <c r="FL36" s="27">
        <v>244.45</v>
      </c>
      <c r="FM36" s="27">
        <v>155</v>
      </c>
      <c r="FN36" s="27">
        <v>107.55</v>
      </c>
      <c r="FO36" s="27">
        <v>232.48999999999998</v>
      </c>
      <c r="FP36" s="27">
        <v>130.06</v>
      </c>
      <c r="FQ36" s="27">
        <v>105.28</v>
      </c>
      <c r="FR36" s="27">
        <v>136.28</v>
      </c>
      <c r="FS36" s="27">
        <v>99.14</v>
      </c>
      <c r="FT36" s="24">
        <f t="shared" si="32"/>
        <v>1032.1568627450981</v>
      </c>
      <c r="FU36" s="24">
        <f t="shared" si="33"/>
        <v>921.56862745098033</v>
      </c>
      <c r="FV36" s="24">
        <f t="shared" si="34"/>
        <v>1937.5490196078431</v>
      </c>
      <c r="FW36" s="24">
        <f t="shared" si="114"/>
        <v>2396.5686274509803</v>
      </c>
      <c r="FX36" s="24">
        <f t="shared" si="36"/>
        <v>1054.4117647058824</v>
      </c>
      <c r="FY36" s="24">
        <f t="shared" si="37"/>
        <v>2279.3137254901962</v>
      </c>
      <c r="FZ36" s="24">
        <f t="shared" si="38"/>
        <v>7667.8431372549021</v>
      </c>
      <c r="GA36" s="24">
        <f t="shared" si="39"/>
        <v>1275.0980392156862</v>
      </c>
      <c r="GB36" s="24">
        <v>76.97</v>
      </c>
      <c r="GC36" s="24">
        <v>61.13</v>
      </c>
      <c r="GD36" s="24">
        <f t="shared" si="115"/>
        <v>-8.0399999999999991</v>
      </c>
      <c r="GE36" s="27">
        <v>3.19</v>
      </c>
      <c r="GF36" s="27">
        <f t="shared" si="116"/>
        <v>61.807813725490192</v>
      </c>
      <c r="GG36" s="27">
        <v>1.1000000000000001</v>
      </c>
      <c r="GH36" s="27">
        <f t="shared" si="117"/>
        <v>26.362254901960785</v>
      </c>
      <c r="GI36" s="27">
        <v>1.91</v>
      </c>
      <c r="GJ36" s="27">
        <f t="shared" si="118"/>
        <v>20.139264705882354</v>
      </c>
      <c r="GK36" s="27">
        <v>3.79</v>
      </c>
      <c r="GL36" s="27">
        <v>3.7269999999999999</v>
      </c>
      <c r="GM36" s="27">
        <f t="shared" si="44"/>
        <v>1.0169036758787229</v>
      </c>
      <c r="GN36" s="29">
        <v>-9999</v>
      </c>
      <c r="GO36" s="27">
        <f t="shared" si="45"/>
        <v>48.326215686274509</v>
      </c>
      <c r="GP36" s="24">
        <f t="shared" si="46"/>
        <v>156.63554901960782</v>
      </c>
      <c r="GQ36" s="24">
        <f t="shared" si="47"/>
        <v>139.85316876750696</v>
      </c>
      <c r="GR36" s="24">
        <f t="shared" si="133"/>
        <v>15.694297113980356</v>
      </c>
      <c r="GS36" s="27">
        <v>18.600000000000001</v>
      </c>
      <c r="GT36" s="24">
        <v>6.87</v>
      </c>
      <c r="GU36" s="24">
        <f t="shared" si="48"/>
        <v>6.36</v>
      </c>
      <c r="GV36" s="27">
        <f t="shared" si="49"/>
        <v>4920.9135393734787</v>
      </c>
      <c r="GW36" s="27">
        <v>2.2000000000000002</v>
      </c>
      <c r="GX36" s="27">
        <f t="shared" si="50"/>
        <v>0.34591194968553463</v>
      </c>
      <c r="GY36" s="27">
        <f t="shared" si="51"/>
        <v>1702.2027966386249</v>
      </c>
      <c r="GZ36" s="29">
        <v>-9999</v>
      </c>
      <c r="HA36" s="27">
        <v>3336.6197872340422</v>
      </c>
      <c r="HB36" s="27">
        <v>4983.142857142856</v>
      </c>
      <c r="HC36" s="27">
        <f t="shared" si="52"/>
        <v>1723.7286612758307</v>
      </c>
      <c r="HD36" s="27">
        <f t="shared" si="53"/>
        <v>1784.0591644204846</v>
      </c>
      <c r="HE36" s="27">
        <f t="shared" si="54"/>
        <v>1234.5493212765955</v>
      </c>
      <c r="HF36" s="30">
        <v>3.49</v>
      </c>
      <c r="HG36" s="30">
        <f t="shared" si="55"/>
        <v>3.43</v>
      </c>
      <c r="HH36" s="30">
        <v>2089</v>
      </c>
      <c r="HI36" s="30">
        <f t="shared" si="56"/>
        <v>0.49927219796215433</v>
      </c>
      <c r="HJ36" s="27">
        <f t="shared" si="57"/>
        <v>2700.3126183040004</v>
      </c>
      <c r="HK36" s="27">
        <f t="shared" si="58"/>
        <v>1616.318928262767</v>
      </c>
      <c r="HL36" s="27">
        <v>4.1500000000000004</v>
      </c>
      <c r="HM36" s="30">
        <f t="shared" si="119"/>
        <v>112.06297365961602</v>
      </c>
      <c r="HN36" s="30">
        <f t="shared" si="60"/>
        <v>125.51053049876995</v>
      </c>
      <c r="HO36" s="30">
        <f t="shared" si="61"/>
        <v>0.80129020062398737</v>
      </c>
      <c r="HP36" s="27">
        <v>3.31</v>
      </c>
      <c r="HQ36" s="27">
        <v>0.57512692307692304</v>
      </c>
      <c r="HR36" s="27">
        <v>0.490103846153846</v>
      </c>
      <c r="HS36" s="27">
        <v>0.46836923076923098</v>
      </c>
      <c r="HT36" s="27">
        <v>0.39593846153846202</v>
      </c>
      <c r="HU36" s="27">
        <v>0.27555000000000002</v>
      </c>
      <c r="HV36" s="27">
        <v>0.30540769230769199</v>
      </c>
      <c r="HW36" s="27">
        <v>0.184474063192308</v>
      </c>
      <c r="HX36" s="27">
        <v>0.10225834192307701</v>
      </c>
      <c r="HY36" s="27">
        <v>0.106180364730769</v>
      </c>
      <c r="HZ36" s="27">
        <v>2.2574087192307701E-2</v>
      </c>
      <c r="IA36" s="27">
        <v>7.9861394615384607E-2</v>
      </c>
      <c r="IB36" s="27">
        <v>0.35211187811538502</v>
      </c>
      <c r="IC36" s="27">
        <v>0.306263859653846</v>
      </c>
      <c r="ID36" s="27">
        <v>0.179274831653846</v>
      </c>
      <c r="IE36" s="27">
        <v>0.45285591861538499</v>
      </c>
      <c r="IF36" s="27">
        <v>0.77908156788461502</v>
      </c>
      <c r="IG36" s="27">
        <v>0.43065558580769198</v>
      </c>
      <c r="IH36" s="27">
        <v>0.79438148926923102</v>
      </c>
      <c r="II36" s="27">
        <v>0.47205324580769198</v>
      </c>
      <c r="IJ36" s="27">
        <f t="shared" si="120"/>
        <v>3.9118740046010263</v>
      </c>
      <c r="IK36" s="27">
        <f t="shared" si="63"/>
        <v>0.1734797177992109</v>
      </c>
      <c r="IL36" s="27">
        <v>105.369230769231</v>
      </c>
      <c r="IM36" s="27">
        <v>28.353846153846199</v>
      </c>
      <c r="IN36" s="27">
        <v>35.671538461538503</v>
      </c>
      <c r="IO36" s="27">
        <v>36.043846153846197</v>
      </c>
      <c r="IP36" s="27">
        <v>121.046153846154</v>
      </c>
      <c r="IQ36" s="27">
        <v>-0.83853846153846201</v>
      </c>
      <c r="IR36" s="27">
        <v>-1.2769999999999999</v>
      </c>
      <c r="IS36" s="30">
        <v>104</v>
      </c>
      <c r="IT36" s="30">
        <v>118.5</v>
      </c>
      <c r="IU36" s="30">
        <f t="shared" si="64"/>
        <v>-1.3692307692309953</v>
      </c>
      <c r="IV36" s="27">
        <v>0.62695391705069103</v>
      </c>
      <c r="IW36" s="27">
        <v>0.50942995391705104</v>
      </c>
      <c r="IX36" s="27">
        <v>0.48592488479262702</v>
      </c>
      <c r="IY36" s="27">
        <v>0.410638479262673</v>
      </c>
      <c r="IZ36" s="27">
        <v>0.29349953917050697</v>
      </c>
      <c r="JA36" s="27">
        <v>0.321060368663594</v>
      </c>
      <c r="JB36" s="27">
        <v>0.20836608218916999</v>
      </c>
      <c r="JC36" s="27">
        <v>0.126627934447926</v>
      </c>
      <c r="JD36" s="27">
        <v>0.107357736023272</v>
      </c>
      <c r="JE36" s="27">
        <v>2.3610060487788E-2</v>
      </c>
      <c r="JF36" s="27">
        <v>0.10332781041728099</v>
      </c>
      <c r="JG36" s="27">
        <v>0.362187052766821</v>
      </c>
      <c r="JH36" s="27">
        <v>0.32257247768110597</v>
      </c>
      <c r="JI36" s="27">
        <v>0.166402801912443</v>
      </c>
      <c r="JJ36" s="27">
        <v>0.52685242647741903</v>
      </c>
      <c r="JK36" s="27">
        <v>0.81557496589400802</v>
      </c>
      <c r="JL36" s="27">
        <v>0.49482290600622097</v>
      </c>
      <c r="JM36" s="27">
        <v>0.83254898982073799</v>
      </c>
      <c r="JN36" s="27">
        <v>0.54179958271728101</v>
      </c>
      <c r="JO36" s="27">
        <f t="shared" si="65"/>
        <v>4.9999411833901544</v>
      </c>
      <c r="JP36" s="27">
        <f t="shared" si="66"/>
        <v>0.23069700207062427</v>
      </c>
      <c r="JQ36" s="27">
        <v>33.086303317535503</v>
      </c>
      <c r="JR36" s="27">
        <v>46.806872037914701</v>
      </c>
      <c r="JS36" s="27">
        <v>47.562748815165897</v>
      </c>
      <c r="JT36" s="27">
        <v>-164.15602369668201</v>
      </c>
      <c r="JU36" s="27">
        <v>-1.1604360189573499</v>
      </c>
      <c r="JV36" s="27">
        <v>-2.3797061611374399</v>
      </c>
      <c r="JW36" s="30">
        <v>105.5</v>
      </c>
      <c r="JX36" s="30">
        <v>119</v>
      </c>
      <c r="JY36" s="27">
        <v>0.47211794871794899</v>
      </c>
      <c r="JZ36" s="27">
        <v>0.40034102564102603</v>
      </c>
      <c r="KA36" s="27">
        <v>0.33424358974358997</v>
      </c>
      <c r="KB36" s="27">
        <v>0.27493846153846202</v>
      </c>
      <c r="KC36" s="27">
        <v>0.20426923076923101</v>
      </c>
      <c r="KD36" s="27">
        <v>0.21419487179487201</v>
      </c>
      <c r="KE36" s="27">
        <v>0.26366901337948701</v>
      </c>
      <c r="KF36" s="27">
        <v>0.17088573766666701</v>
      </c>
      <c r="KG36" s="27">
        <v>0.18574694747435899</v>
      </c>
      <c r="KH36" s="27">
        <v>9.0152551948717893E-2</v>
      </c>
      <c r="KI36" s="27">
        <v>8.2032352097435896E-2</v>
      </c>
      <c r="KJ36" s="27">
        <v>0.39571661696410299</v>
      </c>
      <c r="KK36" s="27">
        <v>0.375554423876923</v>
      </c>
      <c r="KL36" s="27">
        <v>0.14744785205641001</v>
      </c>
      <c r="KM36" s="27">
        <v>0.71886744544102599</v>
      </c>
      <c r="KN36" s="27">
        <v>0.48110677238461502</v>
      </c>
      <c r="KO36" s="27">
        <v>0.30903657517692301</v>
      </c>
      <c r="KP36" s="27">
        <v>0.51951100351794899</v>
      </c>
      <c r="KQ36" s="27">
        <v>0.36069852645128198</v>
      </c>
      <c r="KR36" s="27">
        <f t="shared" si="67"/>
        <v>1.0859259833966906</v>
      </c>
      <c r="KS36" s="27">
        <f t="shared" si="68"/>
        <v>0.1792894519416135</v>
      </c>
      <c r="KT36" s="27">
        <v>104.631578947368</v>
      </c>
      <c r="KU36" s="27">
        <v>40.002631578947401</v>
      </c>
      <c r="KV36" s="27">
        <v>55.3052631578947</v>
      </c>
      <c r="KW36" s="27">
        <v>55.298947368421103</v>
      </c>
      <c r="KX36" s="27">
        <v>113.120894736842</v>
      </c>
      <c r="KY36" s="27">
        <v>-1.4296315789473699</v>
      </c>
      <c r="KZ36" s="27">
        <v>-2.6191052631578899</v>
      </c>
      <c r="LA36" s="30">
        <v>109.5</v>
      </c>
      <c r="LB36" s="30">
        <v>122</v>
      </c>
      <c r="LC36" s="30">
        <f t="shared" si="128"/>
        <v>4.8684210526320015</v>
      </c>
      <c r="LD36" s="27">
        <v>0.508962711864407</v>
      </c>
      <c r="LE36" s="27">
        <v>0.31959322033898302</v>
      </c>
      <c r="LF36" s="27">
        <v>0.319816949152542</v>
      </c>
      <c r="LG36" s="27">
        <v>0.25138135593220301</v>
      </c>
      <c r="LH36" s="27">
        <v>0.18006440677966101</v>
      </c>
      <c r="LI36" s="27">
        <v>0.214169491525424</v>
      </c>
      <c r="LJ36" s="27">
        <v>0.33763769469660998</v>
      </c>
      <c r="LK36" s="27">
        <v>0.227744526777966</v>
      </c>
      <c r="LL36" s="27">
        <v>0.1194099922</v>
      </c>
      <c r="LM36" s="27">
        <v>9.5914250847457894E-5</v>
      </c>
      <c r="LN36" s="27">
        <v>0.22782848553898299</v>
      </c>
      <c r="LO36" s="27">
        <v>0.47637820733389802</v>
      </c>
      <c r="LP36" s="27">
        <v>0.40665138585932198</v>
      </c>
      <c r="LQ36" s="27">
        <v>0.165090180652542</v>
      </c>
      <c r="LR36" s="27">
        <v>1.03008939887797</v>
      </c>
      <c r="LS36" s="27">
        <v>1.01441276806102</v>
      </c>
      <c r="LT36" s="27">
        <v>0.67858266747457596</v>
      </c>
      <c r="LU36" s="27">
        <v>1.0119253253457601</v>
      </c>
      <c r="LV36" s="27">
        <v>0.73824082091864396</v>
      </c>
      <c r="LW36" s="27">
        <f t="shared" si="70"/>
        <v>-846.42424242555057</v>
      </c>
      <c r="LX36" s="27">
        <f t="shared" si="71"/>
        <v>0.59253288078065425</v>
      </c>
      <c r="LY36" s="27">
        <v>112.515</v>
      </c>
      <c r="LZ36" s="27">
        <v>38.276499999999999</v>
      </c>
      <c r="MA36" s="27">
        <v>41.448250000000002</v>
      </c>
      <c r="MB36" s="27">
        <v>41.526000000000003</v>
      </c>
      <c r="MC36" s="27">
        <v>129.41357500000001</v>
      </c>
      <c r="MD36" s="27">
        <v>-1.4267000000000001</v>
      </c>
      <c r="ME36" s="27">
        <v>-3.0864250000000002</v>
      </c>
      <c r="MF36" s="30">
        <v>118.5</v>
      </c>
      <c r="MG36" s="30">
        <v>131</v>
      </c>
      <c r="MH36" s="30">
        <f>MF36-LY36</f>
        <v>5.9849999999999994</v>
      </c>
      <c r="MI36" s="27">
        <v>0.52790961538461501</v>
      </c>
      <c r="MJ36" s="27">
        <v>0.30913653846153799</v>
      </c>
      <c r="MK36" s="27">
        <v>0.23357115384615401</v>
      </c>
      <c r="ML36" s="27">
        <v>0.195513461538462</v>
      </c>
      <c r="MM36" s="27">
        <v>0.14905576923076899</v>
      </c>
      <c r="MN36" s="27">
        <v>0.17779038461538499</v>
      </c>
      <c r="MO36" s="27">
        <v>0.45798695908653803</v>
      </c>
      <c r="MP36" s="27">
        <v>0.385929584973077</v>
      </c>
      <c r="MQ36" s="27">
        <v>0.22449670980769201</v>
      </c>
      <c r="MR36" s="27">
        <v>0.139592289859615</v>
      </c>
      <c r="MS36" s="27">
        <v>0.26085686528846203</v>
      </c>
      <c r="MT36" s="27">
        <v>0.55854865760769201</v>
      </c>
      <c r="MU36" s="27">
        <v>0.49499134556346203</v>
      </c>
      <c r="MV36" s="27">
        <v>0.134818271794231</v>
      </c>
      <c r="MW36" s="27">
        <v>1.70828860364808</v>
      </c>
      <c r="MX36" s="27">
        <v>0.68219332051346104</v>
      </c>
      <c r="MY36" s="27">
        <v>0.57175487918846202</v>
      </c>
      <c r="MZ36" s="27">
        <v>0.74781663927307696</v>
      </c>
      <c r="NA36" s="27">
        <v>0.66028197446730796</v>
      </c>
      <c r="NB36" s="27">
        <f t="shared" si="73"/>
        <v>2.8951493866748361</v>
      </c>
      <c r="NC36" s="27">
        <f t="shared" si="74"/>
        <v>0.70769077641818856</v>
      </c>
      <c r="ND36" s="27">
        <v>114.27500000000001</v>
      </c>
      <c r="NE36" s="27">
        <v>43.97</v>
      </c>
      <c r="NF36" s="27">
        <v>42.427500000000002</v>
      </c>
      <c r="NG36" s="27">
        <v>-70.679874999999996</v>
      </c>
      <c r="NH36" s="27">
        <v>-2.3768750000000001</v>
      </c>
      <c r="NI36" s="27">
        <v>-0.496326923076923</v>
      </c>
      <c r="NJ36" s="28">
        <v>131</v>
      </c>
      <c r="NK36" s="28">
        <v>148.5</v>
      </c>
      <c r="NL36" s="30">
        <f t="shared" si="75"/>
        <v>16.724999999999994</v>
      </c>
      <c r="NM36" s="27">
        <v>0.51674444444444401</v>
      </c>
      <c r="NN36" s="27">
        <v>0.29682222222222199</v>
      </c>
      <c r="NO36" s="27">
        <v>0.17945925925925901</v>
      </c>
      <c r="NP36" s="27">
        <v>0.14982962962963001</v>
      </c>
      <c r="NQ36" s="27">
        <v>0.130103703703704</v>
      </c>
      <c r="NR36" s="27">
        <v>0.14435555555555599</v>
      </c>
      <c r="NS36" s="27">
        <v>0.54836476556296299</v>
      </c>
      <c r="NT36" s="27">
        <v>0.48300796778518501</v>
      </c>
      <c r="NU36" s="27">
        <v>0.32851613838888899</v>
      </c>
      <c r="NV36" s="27">
        <v>0.246742187355556</v>
      </c>
      <c r="NW36" s="27">
        <v>0.26910937756666697</v>
      </c>
      <c r="NX36" s="27">
        <v>0.59618343635555504</v>
      </c>
      <c r="NY36" s="27">
        <v>0.561488384748148</v>
      </c>
      <c r="NZ36" s="27">
        <v>7.0438935503703698E-2</v>
      </c>
      <c r="OA36" s="27">
        <v>2.4621353858444399</v>
      </c>
      <c r="OB36" s="27">
        <v>0.55838548058148196</v>
      </c>
      <c r="OC36" s="27">
        <v>0.49049876997777803</v>
      </c>
      <c r="OD36" s="27">
        <v>0.65146613501111095</v>
      </c>
      <c r="OE36" s="27">
        <v>0.597965636840741</v>
      </c>
      <c r="OF36" s="27">
        <f t="shared" si="76"/>
        <v>1.8738639232517023</v>
      </c>
      <c r="OG36" s="27">
        <f t="shared" si="77"/>
        <v>0.74092236280601931</v>
      </c>
      <c r="OH36" s="27">
        <v>110.403703703704</v>
      </c>
      <c r="OI36" s="27">
        <v>37.563703703703702</v>
      </c>
      <c r="OJ36" s="27">
        <v>37.799999999999997</v>
      </c>
      <c r="OK36" s="27">
        <v>38.122105263157898</v>
      </c>
      <c r="OL36" s="28">
        <v>147</v>
      </c>
      <c r="OM36" s="28">
        <v>162</v>
      </c>
      <c r="ON36" s="30">
        <f t="shared" si="127"/>
        <v>36.596296296296003</v>
      </c>
      <c r="OO36" s="27">
        <v>0.52806111111111098</v>
      </c>
      <c r="OP36" s="27">
        <v>0.27390833333333298</v>
      </c>
      <c r="OQ36" s="27">
        <v>0.136736111111111</v>
      </c>
      <c r="OR36" s="27">
        <v>0.12602777777777799</v>
      </c>
      <c r="OS36" s="27">
        <v>0.111275</v>
      </c>
      <c r="OT36" s="27">
        <v>0.13051111111111099</v>
      </c>
      <c r="OU36" s="27">
        <v>0.61304916149999999</v>
      </c>
      <c r="OV36" s="27">
        <v>0.58758846745833304</v>
      </c>
      <c r="OW36" s="27">
        <v>0.36888532148055497</v>
      </c>
      <c r="OX36" s="27">
        <v>0.33390712763055602</v>
      </c>
      <c r="OY36" s="27">
        <v>0.31617980699722198</v>
      </c>
      <c r="OZ36" s="27">
        <v>0.65065823658611099</v>
      </c>
      <c r="PA36" s="27">
        <v>0.60226445244166704</v>
      </c>
      <c r="PB36" s="27">
        <v>6.2225936558333299E-2</v>
      </c>
      <c r="PC36" s="27">
        <v>3.1977033800361099</v>
      </c>
      <c r="PD36" s="27">
        <v>0.53876776059999998</v>
      </c>
      <c r="PE36" s="27">
        <v>0.51601164925833298</v>
      </c>
      <c r="PF36" s="27">
        <v>0.64934274385833401</v>
      </c>
      <c r="PG36" s="27">
        <v>0.63208265675277797</v>
      </c>
      <c r="PH36" s="27">
        <f t="shared" si="79"/>
        <v>1.8528006156089314</v>
      </c>
      <c r="PI36" s="27">
        <f t="shared" si="80"/>
        <v>0.92787530297037946</v>
      </c>
      <c r="PJ36" s="27">
        <v>115.333333333333</v>
      </c>
      <c r="PK36" s="27">
        <v>39.600833333333298</v>
      </c>
      <c r="PL36" s="27">
        <v>40.405000000000001</v>
      </c>
      <c r="PM36" s="27">
        <v>38.034999999999997</v>
      </c>
      <c r="PN36" s="27">
        <v>-19.3911388888889</v>
      </c>
      <c r="PO36" s="27">
        <v>-0.86955555555555597</v>
      </c>
      <c r="PP36" s="27">
        <v>-0.91594444444444401</v>
      </c>
      <c r="PQ36" s="27">
        <v>118.52500000000001</v>
      </c>
      <c r="PR36" s="30">
        <v>159</v>
      </c>
      <c r="PS36" s="30">
        <v>171</v>
      </c>
      <c r="PT36" s="30">
        <f t="shared" si="81"/>
        <v>43.666666666666998</v>
      </c>
      <c r="PU36" s="30">
        <f t="shared" si="82"/>
        <v>40.474999999999994</v>
      </c>
      <c r="PV36" s="27">
        <v>0.53461794871794899</v>
      </c>
      <c r="PW36" s="27">
        <v>0.249561538461538</v>
      </c>
      <c r="PX36" s="27">
        <v>9.98E-2</v>
      </c>
      <c r="PY36" s="27">
        <v>0.103776923076923</v>
      </c>
      <c r="PZ36" s="27">
        <v>8.6761538461538501E-2</v>
      </c>
      <c r="QA36" s="27">
        <v>0.113679487179487</v>
      </c>
      <c r="QB36" s="27">
        <v>0.67363272848974398</v>
      </c>
      <c r="QC36" s="27">
        <v>0.68423753916410301</v>
      </c>
      <c r="QD36" s="27">
        <v>0.41119947724871803</v>
      </c>
      <c r="QE36" s="27">
        <v>0.42748357498205097</v>
      </c>
      <c r="QF36" s="27">
        <v>0.363449450315385</v>
      </c>
      <c r="QG36" s="27">
        <v>0.72012836945897396</v>
      </c>
      <c r="QH36" s="27">
        <v>0.64830353670256402</v>
      </c>
      <c r="QI36" s="27">
        <v>8.9755224712820506E-2</v>
      </c>
      <c r="QJ36" s="27">
        <v>4.16409999719487</v>
      </c>
      <c r="QK36" s="27">
        <v>0.53213502461025697</v>
      </c>
      <c r="QL36" s="27">
        <v>0.54001826921794904</v>
      </c>
      <c r="QM36" s="27">
        <v>0.65665138516923105</v>
      </c>
      <c r="QN36" s="27">
        <v>0.66246852886923102</v>
      </c>
      <c r="QO36" s="27">
        <f t="shared" si="83"/>
        <v>1.9034019894875722</v>
      </c>
      <c r="QP36" s="27">
        <f t="shared" si="84"/>
        <v>1.1422289348498444</v>
      </c>
      <c r="QQ36" s="27">
        <v>117.966666666667</v>
      </c>
      <c r="QR36" s="27">
        <v>33.612222222222201</v>
      </c>
      <c r="QS36" s="27">
        <v>33.606666666666698</v>
      </c>
      <c r="QT36" s="27">
        <v>34.286666666666697</v>
      </c>
      <c r="QU36" s="27">
        <f t="shared" si="85"/>
        <v>0.67444444444449658</v>
      </c>
      <c r="QV36" s="27">
        <v>-16.220666666666698</v>
      </c>
      <c r="QW36" s="27">
        <v>-0.57312820512820495</v>
      </c>
      <c r="QX36" s="27">
        <v>-0.68182051282051304</v>
      </c>
      <c r="QY36" s="27">
        <v>141.81111111111099</v>
      </c>
      <c r="QZ36" s="30">
        <v>164.5</v>
      </c>
      <c r="RA36" s="30">
        <v>180</v>
      </c>
      <c r="RB36" s="30">
        <f t="shared" si="121"/>
        <v>46.533333333333005</v>
      </c>
      <c r="RC36" s="30">
        <f t="shared" si="87"/>
        <v>22.688888888889011</v>
      </c>
      <c r="RD36" s="27">
        <v>0.576244444444445</v>
      </c>
      <c r="RE36" s="27">
        <v>0.267811111111111</v>
      </c>
      <c r="RF36" s="27">
        <v>0.107688888888889</v>
      </c>
      <c r="RG36" s="27">
        <v>0.10559444444444401</v>
      </c>
      <c r="RH36" s="27">
        <v>9.4172222222222296E-2</v>
      </c>
      <c r="RI36" s="27">
        <v>0.116675</v>
      </c>
      <c r="RJ36" s="27">
        <v>0.68918173896944501</v>
      </c>
      <c r="RK36" s="27">
        <v>0.68415956042500004</v>
      </c>
      <c r="RL36" s="27">
        <v>0.43344064509166702</v>
      </c>
      <c r="RM36" s="27">
        <v>0.42588113125833299</v>
      </c>
      <c r="RN36" s="27">
        <v>0.36504671950277801</v>
      </c>
      <c r="RO36" s="27">
        <v>0.71823147296944501</v>
      </c>
      <c r="RP36" s="27">
        <v>0.66236316978333298</v>
      </c>
      <c r="RQ36" s="27">
        <v>5.75996550666667E-2</v>
      </c>
      <c r="RR36" s="27">
        <v>4.4628528292</v>
      </c>
      <c r="RS36" s="27">
        <v>0.53381948573888904</v>
      </c>
      <c r="RT36" s="27">
        <v>0.529809504777778</v>
      </c>
      <c r="RU36" s="27">
        <v>0.658304641433333</v>
      </c>
      <c r="RV36" s="27">
        <v>0.655345094427778</v>
      </c>
      <c r="RW36" s="27">
        <f t="shared" si="88"/>
        <v>1.9262369023662549</v>
      </c>
      <c r="RX36" s="27">
        <f t="shared" si="89"/>
        <v>1.1516823631913069</v>
      </c>
      <c r="RY36" s="27">
        <v>111.42307692307701</v>
      </c>
      <c r="RZ36" s="27">
        <v>36.723076923076903</v>
      </c>
      <c r="SA36" s="27">
        <v>36.569615384615403</v>
      </c>
      <c r="SB36" s="27">
        <v>37.0115384615385</v>
      </c>
      <c r="SC36" s="27">
        <v>126.66923076923101</v>
      </c>
      <c r="SD36" s="27">
        <v>168.5</v>
      </c>
      <c r="SE36" s="27">
        <v>183</v>
      </c>
      <c r="SF36" s="30">
        <f t="shared" si="90"/>
        <v>57.076923076922995</v>
      </c>
      <c r="SG36" s="30">
        <f t="shared" si="91"/>
        <v>41.830769230768993</v>
      </c>
      <c r="SH36" s="27">
        <v>0.51482249999999996</v>
      </c>
      <c r="SI36" s="27">
        <v>0.23031750000000001</v>
      </c>
      <c r="SJ36" s="27">
        <v>8.0494999999999997E-2</v>
      </c>
      <c r="SK36" s="27">
        <v>8.6667499999999995E-2</v>
      </c>
      <c r="SL36" s="27">
        <v>7.7412499999999995E-2</v>
      </c>
      <c r="SM36" s="27">
        <v>0.10410750000000001</v>
      </c>
      <c r="SN36" s="27">
        <v>0.71120562317000002</v>
      </c>
      <c r="SO36" s="27">
        <v>0.72911166510000003</v>
      </c>
      <c r="SP36" s="27">
        <v>0.45257935874999999</v>
      </c>
      <c r="SQ36" s="27">
        <v>0.48201681678500002</v>
      </c>
      <c r="SR36" s="27">
        <v>0.38165677588750002</v>
      </c>
      <c r="SS36" s="27">
        <v>0.73819522638250001</v>
      </c>
      <c r="ST36" s="27">
        <v>0.66309838339250005</v>
      </c>
      <c r="SU36" s="27">
        <v>5.7256928399999997E-2</v>
      </c>
      <c r="SV36" s="27">
        <v>4.9535995052999997</v>
      </c>
      <c r="SW36" s="27">
        <v>0.52385499257500001</v>
      </c>
      <c r="SX36" s="27">
        <v>0.53674062855000004</v>
      </c>
      <c r="SY36" s="27">
        <v>0.655176261925</v>
      </c>
      <c r="SZ36" s="27">
        <v>0.66449518639000005</v>
      </c>
      <c r="TA36" s="27">
        <f t="shared" si="92"/>
        <v>1.8989470873867405</v>
      </c>
      <c r="TB36" s="27">
        <f t="shared" si="93"/>
        <v>1.2352730469894815</v>
      </c>
      <c r="TC36" s="27">
        <v>0.60853170731707296</v>
      </c>
      <c r="TD36" s="27">
        <v>0.259524390243902</v>
      </c>
      <c r="TE36" s="27">
        <v>7.3553658536585395E-2</v>
      </c>
      <c r="TF36" s="27">
        <v>8.6019512195121994E-2</v>
      </c>
      <c r="TG36" s="27">
        <v>8.4082926829268295E-2</v>
      </c>
      <c r="TH36" s="27">
        <v>0.105458536585366</v>
      </c>
      <c r="TI36" s="27">
        <v>0.75170961791951196</v>
      </c>
      <c r="TJ36" s="27">
        <v>0.78381450493170701</v>
      </c>
      <c r="TK36" s="27">
        <v>0.50150632327317102</v>
      </c>
      <c r="TL36" s="27">
        <v>0.55775720073658497</v>
      </c>
      <c r="TM36" s="27">
        <v>0.40191674034634201</v>
      </c>
      <c r="TN36" s="27">
        <v>0.75676478947804904</v>
      </c>
      <c r="TO36" s="27">
        <v>0.70398883293414605</v>
      </c>
      <c r="TP36" s="27">
        <v>1.17166767268293E-2</v>
      </c>
      <c r="TQ36" s="27">
        <v>6.0881473650561002</v>
      </c>
      <c r="TR36" s="27">
        <v>0.51292805052195101</v>
      </c>
      <c r="TS36" s="27">
        <v>0.53466760910731703</v>
      </c>
      <c r="TT36" s="27">
        <v>0.65237015535365905</v>
      </c>
      <c r="TU36" s="27">
        <v>0.66790031139512196</v>
      </c>
      <c r="TV36" s="27">
        <f t="shared" si="94"/>
        <v>1.8766787325569256</v>
      </c>
      <c r="TW36" s="27">
        <f t="shared" si="95"/>
        <v>1.3447958272637597</v>
      </c>
      <c r="TX36" s="27">
        <v>119.941463414634</v>
      </c>
      <c r="TY36" s="27">
        <v>34.166341463414597</v>
      </c>
      <c r="TZ36" s="27">
        <v>30.2248780487805</v>
      </c>
      <c r="UA36" s="27">
        <v>30.01</v>
      </c>
      <c r="UB36" s="27">
        <v>-82.772243902439001</v>
      </c>
      <c r="UC36" s="27">
        <v>-2.6846829268292698</v>
      </c>
      <c r="UD36" s="27">
        <v>-2.2699024390243898</v>
      </c>
      <c r="UE36" s="27">
        <v>118.214634146341</v>
      </c>
      <c r="UF36" s="27">
        <v>185</v>
      </c>
      <c r="UG36" s="30">
        <f t="shared" si="96"/>
        <v>65.058536585365999</v>
      </c>
      <c r="UH36" s="30">
        <f t="shared" si="97"/>
        <v>66.785365853659002</v>
      </c>
      <c r="UI36" s="27">
        <v>0.57502647058823497</v>
      </c>
      <c r="UJ36" s="27">
        <v>0.235864705882353</v>
      </c>
      <c r="UK36" s="27">
        <v>5.49617647058823E-2</v>
      </c>
      <c r="UL36" s="27">
        <v>7.1573529411764703E-2</v>
      </c>
      <c r="UM36" s="27">
        <v>6.4441176470588196E-2</v>
      </c>
      <c r="UN36" s="27">
        <v>9.2638235294117605E-2</v>
      </c>
      <c r="UO36" s="27">
        <v>0.77808231027941199</v>
      </c>
      <c r="UP36" s="27">
        <v>0.82503103209117601</v>
      </c>
      <c r="UQ36" s="27">
        <v>0.53400870566176495</v>
      </c>
      <c r="UR36" s="27">
        <v>0.62178393872058801</v>
      </c>
      <c r="US36" s="27">
        <v>0.41790519667058801</v>
      </c>
      <c r="UT36" s="27">
        <v>0.79802609480882403</v>
      </c>
      <c r="UU36" s="27">
        <v>0.72205394467647099</v>
      </c>
      <c r="UV36" s="27">
        <v>5.3303580588235297E-2</v>
      </c>
      <c r="UW36" s="27">
        <v>7.05246821809118</v>
      </c>
      <c r="UX36" s="27">
        <v>0.50654193745882403</v>
      </c>
      <c r="UY36" s="27">
        <v>0.53706793856764701</v>
      </c>
      <c r="UZ36" s="27">
        <v>0.65179606714411797</v>
      </c>
      <c r="VA36" s="27">
        <v>0.67332700258235301</v>
      </c>
      <c r="VB36" s="27">
        <f t="shared" si="98"/>
        <v>1.8748272554343375</v>
      </c>
      <c r="VC36" s="27">
        <f t="shared" si="99"/>
        <v>1.4379504701099814</v>
      </c>
      <c r="VD36" s="27">
        <v>120.494117647059</v>
      </c>
      <c r="VE36" s="27">
        <v>36.858235294117598</v>
      </c>
      <c r="VF36" s="27">
        <v>28.498235294117599</v>
      </c>
      <c r="VG36" s="27">
        <v>28.456470588235302</v>
      </c>
      <c r="VH36" s="27">
        <v>162.55832352941201</v>
      </c>
      <c r="VI36" s="27">
        <v>-2.5179705882352899</v>
      </c>
      <c r="VJ36" s="27">
        <v>-2.0288235294117598</v>
      </c>
      <c r="VK36" s="27">
        <v>125.764705882353</v>
      </c>
      <c r="VL36" s="27">
        <v>190</v>
      </c>
      <c r="VM36" s="30">
        <f t="shared" si="100"/>
        <v>69.505882352941001</v>
      </c>
      <c r="VN36" s="30">
        <f t="shared" si="101"/>
        <v>64.235294117647001</v>
      </c>
      <c r="VO36" s="27">
        <v>0.68545897435897396</v>
      </c>
      <c r="VP36" s="27">
        <v>0.288802564102564</v>
      </c>
      <c r="VQ36" s="27">
        <v>5.0815384615384603E-2</v>
      </c>
      <c r="VR36" s="27">
        <v>7.8525641025640996E-2</v>
      </c>
      <c r="VS36" s="27">
        <v>8.0530769230769295E-2</v>
      </c>
      <c r="VT36" s="27">
        <v>0.10412564102564099</v>
      </c>
      <c r="VU36" s="27">
        <v>0.79402043489743601</v>
      </c>
      <c r="VV36" s="27">
        <v>0.86130122139487197</v>
      </c>
      <c r="VW36" s="27">
        <v>0.57198140563076905</v>
      </c>
      <c r="VX36" s="27">
        <v>0.69970652118974397</v>
      </c>
      <c r="VY36" s="27">
        <v>0.40706083840000001</v>
      </c>
      <c r="VZ36" s="27">
        <v>0.78923221188974402</v>
      </c>
      <c r="WA36" s="27">
        <v>0.73560149923846097</v>
      </c>
      <c r="WB36" s="27">
        <v>-1.10182866717949E-2</v>
      </c>
      <c r="WC36" s="27">
        <v>7.7420354824461501</v>
      </c>
      <c r="WD36" s="27">
        <v>0.47275057431794898</v>
      </c>
      <c r="WE36" s="27">
        <v>0.51263813972051298</v>
      </c>
      <c r="WF36" s="27">
        <v>0.62517136850769195</v>
      </c>
      <c r="WG36" s="27">
        <v>0.65353763063589698</v>
      </c>
      <c r="WH36" s="27">
        <f t="shared" si="102"/>
        <v>1.6667133545224364</v>
      </c>
      <c r="WI36" s="27">
        <f t="shared" si="103"/>
        <v>1.3734518302806453</v>
      </c>
      <c r="WJ36" s="27">
        <v>112.95128205128201</v>
      </c>
      <c r="WK36" s="27">
        <v>36.716923076923102</v>
      </c>
      <c r="WL36" s="27">
        <v>29.325897435897399</v>
      </c>
      <c r="WM36" s="27">
        <v>29.629743589743601</v>
      </c>
      <c r="WN36" s="27">
        <v>-118.907666666667</v>
      </c>
      <c r="WO36" s="27">
        <v>-2.4598461538461498</v>
      </c>
      <c r="WP36" s="27">
        <v>-1.89715384615385</v>
      </c>
      <c r="WQ36" s="27">
        <v>127.320512820513</v>
      </c>
      <c r="WR36" s="27">
        <v>196.5</v>
      </c>
      <c r="WS36" s="30">
        <f t="shared" si="104"/>
        <v>83.548717948717993</v>
      </c>
      <c r="WT36" s="30">
        <f t="shared" si="105"/>
        <v>69.179487179486998</v>
      </c>
      <c r="WU36" s="28">
        <v>4.78</v>
      </c>
      <c r="WV36" s="24">
        <v>1.08</v>
      </c>
      <c r="WW36" s="28">
        <v>80.099999999999994</v>
      </c>
      <c r="WX36" s="28">
        <v>28.2</v>
      </c>
      <c r="WY36" s="28">
        <v>6.3</v>
      </c>
      <c r="WZ36" s="28">
        <v>10.3</v>
      </c>
    </row>
    <row r="37" spans="1:624" x14ac:dyDescent="0.25">
      <c r="A37" s="27">
        <v>56</v>
      </c>
      <c r="B37" s="27">
        <v>7</v>
      </c>
      <c r="C37" s="27">
        <v>407</v>
      </c>
      <c r="D37" s="27">
        <v>4</v>
      </c>
      <c r="E37" s="27" t="s">
        <v>43</v>
      </c>
      <c r="F37" s="27">
        <v>3</v>
      </c>
      <c r="G37" s="27">
        <f t="shared" si="0"/>
        <v>170.352</v>
      </c>
      <c r="H37" s="28">
        <f t="shared" si="1"/>
        <v>56.783999999999999</v>
      </c>
      <c r="I37" s="29">
        <v>152.1</v>
      </c>
      <c r="J37" s="27">
        <f t="shared" si="2"/>
        <v>56.783999999999999</v>
      </c>
      <c r="K37" s="27">
        <f t="shared" si="3"/>
        <v>56.783999999999999</v>
      </c>
      <c r="L37" s="27">
        <f t="shared" si="4"/>
        <v>56.783999999999999</v>
      </c>
      <c r="M37" s="30">
        <v>408704.08946799999</v>
      </c>
      <c r="N37" s="30">
        <v>3660415.6500030002</v>
      </c>
      <c r="O37" s="31">
        <v>33.078507000000002</v>
      </c>
      <c r="P37" s="31">
        <v>-111.978154</v>
      </c>
      <c r="Q37" s="27">
        <v>50.4</v>
      </c>
      <c r="R37" s="27">
        <v>25.439999999999998</v>
      </c>
      <c r="S37" s="27">
        <v>24.160000000000004</v>
      </c>
      <c r="T37" s="27">
        <v>46.4</v>
      </c>
      <c r="U37" s="27">
        <v>25.439999999999998</v>
      </c>
      <c r="V37" s="27">
        <v>28.16</v>
      </c>
      <c r="W37" s="27">
        <v>38.540740740740702</v>
      </c>
      <c r="X37" s="27">
        <f t="shared" si="5"/>
        <v>-38.540740740740702</v>
      </c>
      <c r="Y37" s="29">
        <v>-9999</v>
      </c>
      <c r="Z37" s="29">
        <v>-9999</v>
      </c>
      <c r="AA37" s="29">
        <v>-9999</v>
      </c>
      <c r="AB37" s="27">
        <v>8.5</v>
      </c>
      <c r="AC37" s="27">
        <v>7.2</v>
      </c>
      <c r="AD37" s="27">
        <v>0.64</v>
      </c>
      <c r="AE37" s="27" t="s">
        <v>98</v>
      </c>
      <c r="AF37" s="27">
        <v>2</v>
      </c>
      <c r="AG37" s="27">
        <v>0.9</v>
      </c>
      <c r="AH37" s="27">
        <v>0.9</v>
      </c>
      <c r="AI37" s="27">
        <v>2</v>
      </c>
      <c r="AJ37" s="27">
        <v>230</v>
      </c>
      <c r="AK37" s="27">
        <v>29</v>
      </c>
      <c r="AL37" s="27">
        <v>1.05</v>
      </c>
      <c r="AM37" s="27">
        <v>8</v>
      </c>
      <c r="AN37" s="27">
        <v>16</v>
      </c>
      <c r="AO37" s="27">
        <v>3.12</v>
      </c>
      <c r="AP37" s="27">
        <v>3868</v>
      </c>
      <c r="AQ37" s="27">
        <v>249</v>
      </c>
      <c r="AR37" s="27">
        <v>189</v>
      </c>
      <c r="AS37" s="27">
        <v>22.8</v>
      </c>
      <c r="AT37" s="27">
        <v>0</v>
      </c>
      <c r="AU37" s="27">
        <v>3</v>
      </c>
      <c r="AV37" s="27">
        <v>84</v>
      </c>
      <c r="AW37" s="27">
        <v>9</v>
      </c>
      <c r="AX37" s="27">
        <v>4</v>
      </c>
      <c r="AY37" s="27">
        <v>0.9</v>
      </c>
      <c r="AZ37" s="27">
        <v>24</v>
      </c>
      <c r="BA37" s="27">
        <v>47.848827400033741</v>
      </c>
      <c r="BB37" s="27">
        <v>37</v>
      </c>
      <c r="BC37" s="27">
        <v>36.625</v>
      </c>
      <c r="BD37" s="27">
        <v>35.634999999999998</v>
      </c>
      <c r="BE37" s="27">
        <v>4.8949999999999996</v>
      </c>
      <c r="BF37" s="32">
        <v>17.322717093804428</v>
      </c>
      <c r="BG37" s="32">
        <v>16.889332003988038</v>
      </c>
      <c r="BH37" s="32">
        <v>30.917778220187138</v>
      </c>
      <c r="BI37" s="32">
        <v>28.748494580489766</v>
      </c>
      <c r="BJ37" s="32">
        <v>8.4502821754981774</v>
      </c>
      <c r="BK37" s="32">
        <v>6.2198338060407021</v>
      </c>
      <c r="BL37" s="24">
        <f t="shared" si="6"/>
        <v>136.84819639116986</v>
      </c>
      <c r="BM37" s="24">
        <f t="shared" si="7"/>
        <v>260.51930927191842</v>
      </c>
      <c r="BN37" s="24">
        <f t="shared" si="8"/>
        <v>375.51328759387746</v>
      </c>
      <c r="BO37" s="28">
        <f t="shared" si="9"/>
        <v>434.193751520033</v>
      </c>
      <c r="BP37" s="24">
        <f t="shared" si="10"/>
        <v>114.99397832195906</v>
      </c>
      <c r="BQ37" s="24">
        <f t="shared" si="11"/>
        <v>33.80112870199271</v>
      </c>
      <c r="BR37" s="24">
        <f t="shared" si="12"/>
        <v>24.879335224162809</v>
      </c>
      <c r="BS37" s="24">
        <f t="shared" si="13"/>
        <v>173.67444224811459</v>
      </c>
      <c r="BT37" s="32">
        <v>2.4370755093887331</v>
      </c>
      <c r="BU37" s="32">
        <v>2.6297405189620764</v>
      </c>
      <c r="BV37" s="32">
        <v>2.7813648554683623</v>
      </c>
      <c r="BW37" s="32">
        <v>2.2591262716935967</v>
      </c>
      <c r="BX37" s="32">
        <v>2.7740290898185638</v>
      </c>
      <c r="BY37" s="32">
        <v>2.7611940298507469</v>
      </c>
      <c r="BZ37" s="24">
        <f t="shared" si="14"/>
        <v>20.267264113403236</v>
      </c>
      <c r="CA37" s="24">
        <f t="shared" si="15"/>
        <v>31.392723535276687</v>
      </c>
      <c r="CB37" s="24">
        <f t="shared" si="16"/>
        <v>40.42922862205107</v>
      </c>
      <c r="CC37" s="24">
        <f t="shared" si="17"/>
        <v>9.0365050867743868</v>
      </c>
      <c r="CD37" s="24">
        <f t="shared" si="18"/>
        <v>11.096116359274255</v>
      </c>
      <c r="CE37" s="24">
        <f t="shared" si="19"/>
        <v>11.044776119402988</v>
      </c>
      <c r="CF37" s="24">
        <f t="shared" si="20"/>
        <v>31.177397565451628</v>
      </c>
      <c r="CG37" s="27">
        <v>6.8920545746388449</v>
      </c>
      <c r="CH37" s="27">
        <v>16.535197204193707</v>
      </c>
      <c r="CI37" s="27">
        <v>22.295310709124433</v>
      </c>
      <c r="CJ37" s="27">
        <v>116.55888103474209</v>
      </c>
      <c r="CK37" s="27">
        <v>103</v>
      </c>
      <c r="CL37" s="27">
        <f t="shared" si="21"/>
        <v>16.651268719248868</v>
      </c>
      <c r="CM37" s="27">
        <v>8.9498448293122443</v>
      </c>
      <c r="CN37" s="27">
        <f t="shared" si="22"/>
        <v>2.2374612073280611</v>
      </c>
      <c r="CO37" s="27">
        <v>4.3858334582146963</v>
      </c>
      <c r="CP37" s="29">
        <v>-9999</v>
      </c>
      <c r="CQ37" s="28">
        <f t="shared" si="129"/>
        <v>93.709007115330209</v>
      </c>
      <c r="CR37" s="28">
        <f t="shared" si="130"/>
        <v>182.89024995182794</v>
      </c>
      <c r="CS37" s="28">
        <f t="shared" si="25"/>
        <v>249.49532482882341</v>
      </c>
      <c r="CT37" s="28">
        <f t="shared" si="26"/>
        <v>275.98850349099445</v>
      </c>
      <c r="CU37" s="27">
        <f t="shared" si="27"/>
        <v>66.605074876995474</v>
      </c>
      <c r="CV37" s="27">
        <f t="shared" si="28"/>
        <v>8.9498448293122443</v>
      </c>
      <c r="CW37" s="27">
        <f t="shared" si="131"/>
        <v>17.543333832858785</v>
      </c>
      <c r="CX37" s="27">
        <f t="shared" si="132"/>
        <v>93.098253539166507</v>
      </c>
      <c r="CY37" s="29">
        <v>-9999</v>
      </c>
      <c r="CZ37" s="29">
        <v>-9999</v>
      </c>
      <c r="DA37" s="29">
        <v>-9999</v>
      </c>
      <c r="DB37" s="29">
        <v>-9999</v>
      </c>
      <c r="DC37" s="29">
        <v>-9999</v>
      </c>
      <c r="DD37" s="29">
        <v>-9999</v>
      </c>
      <c r="DE37" s="24">
        <v>19.5</v>
      </c>
      <c r="DF37" s="24">
        <v>19.5</v>
      </c>
      <c r="DG37" s="24">
        <v>19.5</v>
      </c>
      <c r="DH37" s="24" t="s">
        <v>227</v>
      </c>
      <c r="DI37" s="29">
        <v>-9999</v>
      </c>
      <c r="DJ37" s="24">
        <v>21</v>
      </c>
      <c r="DK37" s="24">
        <v>35</v>
      </c>
      <c r="DL37" s="24">
        <v>29</v>
      </c>
      <c r="DM37" s="24">
        <v>42</v>
      </c>
      <c r="DN37" s="24">
        <v>39.333333333333336</v>
      </c>
      <c r="DO37" s="24">
        <v>51</v>
      </c>
      <c r="DP37" s="24">
        <v>51</v>
      </c>
      <c r="DQ37" s="24">
        <v>58.666666666666664</v>
      </c>
      <c r="DR37" s="28">
        <f t="shared" si="109"/>
        <v>43</v>
      </c>
      <c r="DS37" s="28">
        <f t="shared" si="31"/>
        <v>39.777777777777779</v>
      </c>
      <c r="DT37" s="24">
        <v>58</v>
      </c>
      <c r="DU37" s="24">
        <v>64.333333333333329</v>
      </c>
      <c r="DV37" s="24">
        <v>62</v>
      </c>
      <c r="DW37" s="24">
        <v>72</v>
      </c>
      <c r="DX37" s="24">
        <v>62</v>
      </c>
      <c r="DY37" s="24">
        <v>75.666666666666671</v>
      </c>
      <c r="DZ37" s="28">
        <v>58</v>
      </c>
      <c r="EA37" s="28">
        <v>72.666666666666671</v>
      </c>
      <c r="EB37" s="24">
        <v>178</v>
      </c>
      <c r="EC37" s="24">
        <v>189</v>
      </c>
      <c r="ED37" s="24">
        <v>199</v>
      </c>
      <c r="EE37" s="24">
        <v>199</v>
      </c>
      <c r="EF37" s="24">
        <v>201</v>
      </c>
      <c r="EG37" s="24">
        <v>203</v>
      </c>
      <c r="EH37" s="33">
        <v>-9999</v>
      </c>
      <c r="EI37" s="33">
        <v>-9999</v>
      </c>
      <c r="EJ37" s="33">
        <v>-9999</v>
      </c>
      <c r="EK37" s="33">
        <v>-9999</v>
      </c>
      <c r="EL37" s="33">
        <v>-9999</v>
      </c>
      <c r="EM37" s="33">
        <v>-9999</v>
      </c>
      <c r="EN37" s="33">
        <v>-9999</v>
      </c>
      <c r="EO37" s="33">
        <v>-9999</v>
      </c>
      <c r="EP37" s="33">
        <v>-9999</v>
      </c>
      <c r="EQ37" s="29">
        <v>-9999</v>
      </c>
      <c r="ER37" s="29">
        <v>-9999</v>
      </c>
      <c r="ES37" s="29">
        <v>-9999</v>
      </c>
      <c r="ET37" s="29">
        <v>-9999</v>
      </c>
      <c r="EU37" s="29">
        <v>-9999</v>
      </c>
      <c r="EV37" s="29">
        <v>-9999</v>
      </c>
      <c r="EW37" s="33">
        <v>-9999</v>
      </c>
      <c r="EX37" s="33">
        <v>-9999</v>
      </c>
      <c r="EY37" s="29">
        <v>-9999</v>
      </c>
      <c r="EZ37" s="29">
        <v>-9999</v>
      </c>
      <c r="FA37" s="29">
        <v>-9999</v>
      </c>
      <c r="FB37" s="29">
        <v>-9999</v>
      </c>
      <c r="FC37" s="29">
        <v>-9999</v>
      </c>
      <c r="FD37" s="29">
        <v>-9999</v>
      </c>
      <c r="FE37" s="29">
        <v>-9999</v>
      </c>
      <c r="FF37" s="29">
        <v>-9999</v>
      </c>
      <c r="FG37" s="29">
        <v>-9999</v>
      </c>
      <c r="FH37" s="29">
        <v>-9999</v>
      </c>
      <c r="FI37" s="27">
        <v>263.82</v>
      </c>
      <c r="FJ37" s="27">
        <v>14</v>
      </c>
      <c r="FK37" s="27">
        <v>220.16</v>
      </c>
      <c r="FL37" s="27">
        <v>246.90999999999997</v>
      </c>
      <c r="FM37" s="27">
        <v>133</v>
      </c>
      <c r="FN37" s="27">
        <v>142.72999999999999</v>
      </c>
      <c r="FO37" s="27">
        <v>353.49</v>
      </c>
      <c r="FP37" s="27">
        <v>196.16</v>
      </c>
      <c r="FQ37" s="27">
        <v>143.38</v>
      </c>
      <c r="FR37" s="27">
        <v>205.66</v>
      </c>
      <c r="FS37" s="27">
        <v>149.69</v>
      </c>
      <c r="FT37" s="24">
        <f t="shared" si="32"/>
        <v>1405.686274509804</v>
      </c>
      <c r="FU37" s="24">
        <f t="shared" si="33"/>
        <v>1255.0770308123249</v>
      </c>
      <c r="FV37" s="24">
        <f t="shared" si="34"/>
        <v>2586.4705882352941</v>
      </c>
      <c r="FW37" s="24">
        <f t="shared" si="114"/>
        <v>2420.6862745098033</v>
      </c>
      <c r="FX37" s="24">
        <f t="shared" si="36"/>
        <v>1399.313725490196</v>
      </c>
      <c r="FY37" s="24">
        <f t="shared" si="37"/>
        <v>3465.5882352941176</v>
      </c>
      <c r="FZ37" s="24">
        <f t="shared" si="38"/>
        <v>9872.0588235294108</v>
      </c>
      <c r="GA37" s="24">
        <f t="shared" si="39"/>
        <v>1923.1372549019609</v>
      </c>
      <c r="GB37" s="24">
        <v>67.14</v>
      </c>
      <c r="GC37" s="24">
        <v>53.49</v>
      </c>
      <c r="GD37" s="24">
        <f t="shared" si="115"/>
        <v>75.529999999999973</v>
      </c>
      <c r="GE37" s="27">
        <v>3.27</v>
      </c>
      <c r="GF37" s="27">
        <f t="shared" si="116"/>
        <v>84.577588235294115</v>
      </c>
      <c r="GG37" s="27">
        <v>1.0900000000000001</v>
      </c>
      <c r="GH37" s="27">
        <f t="shared" si="117"/>
        <v>26.385480392156857</v>
      </c>
      <c r="GI37" s="27">
        <v>1.68</v>
      </c>
      <c r="GJ37" s="27">
        <f t="shared" si="118"/>
        <v>23.508470588235291</v>
      </c>
      <c r="GK37" s="27">
        <v>3.92</v>
      </c>
      <c r="GL37" s="27">
        <v>3.8029999999999999</v>
      </c>
      <c r="GM37" s="27">
        <f t="shared" si="44"/>
        <v>1.0307651853799631</v>
      </c>
      <c r="GN37" s="29">
        <v>-9999</v>
      </c>
      <c r="GO37" s="27">
        <f t="shared" si="45"/>
        <v>75.386980392156858</v>
      </c>
      <c r="GP37" s="24">
        <f t="shared" si="46"/>
        <v>209.85851960784314</v>
      </c>
      <c r="GQ37" s="24">
        <f t="shared" si="47"/>
        <v>187.37367822128849</v>
      </c>
      <c r="GR37" s="24">
        <f t="shared" si="133"/>
        <v>46.93723561087814</v>
      </c>
      <c r="GS37" s="27">
        <v>18.600000000000001</v>
      </c>
      <c r="GT37" s="24">
        <v>5.75</v>
      </c>
      <c r="GU37" s="24">
        <f t="shared" si="48"/>
        <v>5.24</v>
      </c>
      <c r="GV37" s="27">
        <f t="shared" si="49"/>
        <v>4054.3375701756336</v>
      </c>
      <c r="GW37" s="27">
        <v>1.82</v>
      </c>
      <c r="GX37" s="27">
        <f t="shared" si="50"/>
        <v>0.34732824427480918</v>
      </c>
      <c r="GY37" s="27">
        <f t="shared" si="51"/>
        <v>1408.1859499464988</v>
      </c>
      <c r="GZ37" s="29">
        <v>-9999</v>
      </c>
      <c r="HA37" s="29">
        <v>-9999</v>
      </c>
      <c r="HB37" s="27">
        <v>3825.7571428571423</v>
      </c>
      <c r="HC37" s="27">
        <f t="shared" si="52"/>
        <v>1328.7935114503816</v>
      </c>
      <c r="HD37" s="27">
        <f t="shared" si="53"/>
        <v>1375.3012843511449</v>
      </c>
      <c r="HE37" s="29">
        <v>-9999</v>
      </c>
      <c r="HF37" s="30">
        <v>2.85</v>
      </c>
      <c r="HG37" s="30">
        <f t="shared" si="55"/>
        <v>2.79</v>
      </c>
      <c r="HH37" s="30">
        <v>2455</v>
      </c>
      <c r="HI37" s="30">
        <f t="shared" si="56"/>
        <v>0.48521739130434782</v>
      </c>
      <c r="HJ37" s="27">
        <f t="shared" si="57"/>
        <v>2205.1263501909457</v>
      </c>
      <c r="HK37" s="27">
        <f t="shared" si="58"/>
        <v>1899.50357533992</v>
      </c>
      <c r="HL37" s="27">
        <v>4.18</v>
      </c>
      <c r="HM37" s="30">
        <f t="shared" si="119"/>
        <v>92.17428143798152</v>
      </c>
      <c r="HN37" s="30">
        <f t="shared" si="60"/>
        <v>103.23519521053932</v>
      </c>
      <c r="HO37" s="30">
        <f t="shared" si="61"/>
        <v>0.49192758723092156</v>
      </c>
      <c r="HP37" s="27">
        <v>3.3</v>
      </c>
      <c r="HQ37" s="27">
        <v>0.57986538461538495</v>
      </c>
      <c r="HR37" s="27">
        <v>0.49919999999999998</v>
      </c>
      <c r="HS37" s="27">
        <v>0.471034615384615</v>
      </c>
      <c r="HT37" s="27">
        <v>0.39939999999999998</v>
      </c>
      <c r="HU37" s="27">
        <v>0.27878846153846198</v>
      </c>
      <c r="HV37" s="27">
        <v>0.30799615384615397</v>
      </c>
      <c r="HW37" s="27">
        <v>0.18412615242307701</v>
      </c>
      <c r="HX37" s="27">
        <v>0.103396693153846</v>
      </c>
      <c r="HY37" s="27">
        <v>0.11106402853846201</v>
      </c>
      <c r="HZ37" s="27">
        <v>2.9025710999999999E-2</v>
      </c>
      <c r="IA37" s="27">
        <v>7.4599404230769203E-2</v>
      </c>
      <c r="IB37" s="27">
        <v>0.35053598415384601</v>
      </c>
      <c r="IC37" s="27">
        <v>0.30602853492307702</v>
      </c>
      <c r="ID37" s="27">
        <v>0.17792516096153799</v>
      </c>
      <c r="IE37" s="27">
        <v>0.45186669138461499</v>
      </c>
      <c r="IF37" s="27">
        <v>0.72247489592307701</v>
      </c>
      <c r="IG37" s="27">
        <v>0.40334927961538503</v>
      </c>
      <c r="IH37" s="27">
        <v>0.74121204973076904</v>
      </c>
      <c r="II37" s="27">
        <v>0.44429277134615403</v>
      </c>
      <c r="IJ37" s="27">
        <f t="shared" si="120"/>
        <v>2.8639901679639248</v>
      </c>
      <c r="IK37" s="27">
        <f t="shared" si="63"/>
        <v>0.16158931213017813</v>
      </c>
      <c r="IL37" s="27">
        <v>105.869230769231</v>
      </c>
      <c r="IM37" s="27">
        <v>27.904615384615401</v>
      </c>
      <c r="IN37" s="27">
        <v>34.360769230769201</v>
      </c>
      <c r="IO37" s="27">
        <v>33.830769230769199</v>
      </c>
      <c r="IP37" s="27">
        <v>120.8</v>
      </c>
      <c r="IQ37" s="27">
        <v>-1.02807692307692</v>
      </c>
      <c r="IR37" s="27">
        <v>-1.2751538461538501</v>
      </c>
      <c r="IS37" s="30">
        <v>104</v>
      </c>
      <c r="IT37" s="30">
        <v>118.5</v>
      </c>
      <c r="IU37" s="30">
        <f t="shared" si="64"/>
        <v>-1.8692307692309953</v>
      </c>
      <c r="IV37" s="27">
        <v>0.60600967741935496</v>
      </c>
      <c r="IW37" s="27">
        <v>0.49702580645161298</v>
      </c>
      <c r="IX37" s="27">
        <v>0.46650000000000003</v>
      </c>
      <c r="IY37" s="27">
        <v>0.40009032258064497</v>
      </c>
      <c r="IZ37" s="27">
        <v>0.27907419354838697</v>
      </c>
      <c r="JA37" s="27">
        <v>0.30777419354838698</v>
      </c>
      <c r="JB37" s="27">
        <v>0.204663230790323</v>
      </c>
      <c r="JC37" s="27">
        <v>0.13009056892903201</v>
      </c>
      <c r="JD37" s="27">
        <v>0.10808635341935501</v>
      </c>
      <c r="JE37" s="27">
        <v>3.1728918790322601E-2</v>
      </c>
      <c r="JF37" s="27">
        <v>9.8778552706451597E-2</v>
      </c>
      <c r="JG37" s="27">
        <v>0.36950648169032302</v>
      </c>
      <c r="JH37" s="27">
        <v>0.326424759441936</v>
      </c>
      <c r="JI37" s="27">
        <v>0.178369768109677</v>
      </c>
      <c r="JJ37" s="27">
        <v>0.51538210159999998</v>
      </c>
      <c r="JK37" s="27">
        <v>0.76321350477419303</v>
      </c>
      <c r="JL37" s="27">
        <v>0.48246022808064498</v>
      </c>
      <c r="JM37" s="27">
        <v>0.78414412861935501</v>
      </c>
      <c r="JN37" s="27">
        <v>0.52867267421935504</v>
      </c>
      <c r="JO37" s="27">
        <f t="shared" si="65"/>
        <v>3.5702208601923231</v>
      </c>
      <c r="JP37" s="27">
        <f t="shared" si="66"/>
        <v>0.2192720570100859</v>
      </c>
      <c r="JQ37" s="27">
        <v>33.768124999999998</v>
      </c>
      <c r="JR37" s="27">
        <v>45.123125000000002</v>
      </c>
      <c r="JS37" s="27">
        <v>46.43</v>
      </c>
      <c r="JT37" s="27">
        <v>-162.63918749999999</v>
      </c>
      <c r="JU37" s="27">
        <v>-0.94143750000000004</v>
      </c>
      <c r="JV37" s="27">
        <v>-2.613</v>
      </c>
      <c r="JW37" s="30">
        <v>105.5</v>
      </c>
      <c r="JX37" s="30">
        <v>119</v>
      </c>
      <c r="JY37" s="27">
        <v>0.46589743589743599</v>
      </c>
      <c r="JZ37" s="27">
        <v>0.40011025641025599</v>
      </c>
      <c r="KA37" s="27">
        <v>0.34289999999999998</v>
      </c>
      <c r="KB37" s="27">
        <v>0.27901025641025601</v>
      </c>
      <c r="KC37" s="27">
        <v>0.20653589743589701</v>
      </c>
      <c r="KD37" s="27">
        <v>0.21715128205128201</v>
      </c>
      <c r="KE37" s="27">
        <v>0.25037451480512801</v>
      </c>
      <c r="KF37" s="27">
        <v>0.151608052482051</v>
      </c>
      <c r="KG37" s="27">
        <v>0.17828419274615401</v>
      </c>
      <c r="KH37" s="27">
        <v>7.6987394676923102E-2</v>
      </c>
      <c r="KI37" s="27">
        <v>7.5558330487179498E-2</v>
      </c>
      <c r="KJ37" s="27">
        <v>0.385286090717949</v>
      </c>
      <c r="KK37" s="27">
        <v>0.36364909340256402</v>
      </c>
      <c r="KL37" s="27">
        <v>0.14933474894615401</v>
      </c>
      <c r="KM37" s="27">
        <v>0.67058535723589696</v>
      </c>
      <c r="KN37" s="27">
        <v>0.49878297358205098</v>
      </c>
      <c r="KO37" s="27">
        <v>0.29927963899487198</v>
      </c>
      <c r="KP37" s="27">
        <v>0.53325964244102597</v>
      </c>
      <c r="KQ37" s="27">
        <v>0.34777714175641</v>
      </c>
      <c r="KR37" s="27">
        <f t="shared" si="67"/>
        <v>1.1499193259232869</v>
      </c>
      <c r="KS37" s="27">
        <f t="shared" si="68"/>
        <v>0.16442262709637867</v>
      </c>
      <c r="KT37" s="27">
        <v>108.255</v>
      </c>
      <c r="KU37" s="27">
        <v>39.883000000000003</v>
      </c>
      <c r="KV37" s="27">
        <v>56.030500000000004</v>
      </c>
      <c r="KW37" s="27">
        <v>56.636499999999998</v>
      </c>
      <c r="KX37" s="27">
        <v>113.32935000000001</v>
      </c>
      <c r="KY37" s="27">
        <v>-1.3834</v>
      </c>
      <c r="KZ37" s="27">
        <v>-2.4346999999999999</v>
      </c>
      <c r="LA37" s="30">
        <v>109.5</v>
      </c>
      <c r="LB37" s="30">
        <v>122</v>
      </c>
      <c r="LC37" s="30">
        <f t="shared" si="128"/>
        <v>1.2450000000000045</v>
      </c>
      <c r="LD37" s="27">
        <v>0.49373333333333302</v>
      </c>
      <c r="LE37" s="27">
        <v>0.30633333333333301</v>
      </c>
      <c r="LF37" s="27">
        <v>0.32333333333333297</v>
      </c>
      <c r="LG37" s="27">
        <v>0.24306666666666699</v>
      </c>
      <c r="LH37" s="27">
        <v>0.18366666666666701</v>
      </c>
      <c r="LI37" s="27">
        <v>0.20979999999999999</v>
      </c>
      <c r="LJ37" s="27">
        <v>0.34016867420000002</v>
      </c>
      <c r="LK37" s="27">
        <v>0.20855731080000001</v>
      </c>
      <c r="LL37" s="27">
        <v>0.115041811266667</v>
      </c>
      <c r="LM37" s="27">
        <v>-2.69958166666667E-2</v>
      </c>
      <c r="LN37" s="27">
        <v>0.234228651166667</v>
      </c>
      <c r="LO37" s="27">
        <v>0.45769337830000001</v>
      </c>
      <c r="LP37" s="27">
        <v>0.40353634576666703</v>
      </c>
      <c r="LQ37" s="27">
        <v>0.1393219513</v>
      </c>
      <c r="LR37" s="27">
        <v>1.0312121867333299</v>
      </c>
      <c r="LS37" s="27">
        <v>1.1238764691333301</v>
      </c>
      <c r="LT37" s="27">
        <v>0.68809644723333296</v>
      </c>
      <c r="LU37" s="27">
        <v>1.1004878837666701</v>
      </c>
      <c r="LV37" s="27">
        <v>0.74688084310000002</v>
      </c>
      <c r="LW37" s="27">
        <f t="shared" si="70"/>
        <v>-11.023529411764732</v>
      </c>
      <c r="LX37" s="27">
        <f t="shared" si="71"/>
        <v>0.61175190424374382</v>
      </c>
      <c r="LY37" s="27">
        <v>113.6</v>
      </c>
      <c r="LZ37" s="27">
        <v>38.325000000000003</v>
      </c>
      <c r="MA37" s="27">
        <v>41.244999999999997</v>
      </c>
      <c r="MB37" s="27">
        <v>41.87</v>
      </c>
      <c r="MC37" s="27">
        <v>127.05500000000001</v>
      </c>
      <c r="MD37" s="27">
        <v>-1.633</v>
      </c>
      <c r="ME37" s="27">
        <v>-3.06</v>
      </c>
      <c r="MF37" s="30">
        <v>118.5</v>
      </c>
      <c r="MG37" s="30">
        <v>131</v>
      </c>
      <c r="MH37" s="30">
        <f>MF37-LY37</f>
        <v>4.9000000000000057</v>
      </c>
      <c r="MI37" s="27">
        <v>0.48418809523809497</v>
      </c>
      <c r="MJ37" s="27">
        <v>0.29209761904761899</v>
      </c>
      <c r="MK37" s="27">
        <v>0.25337619047618998</v>
      </c>
      <c r="ML37" s="27">
        <v>0.20287619047618999</v>
      </c>
      <c r="MM37" s="27">
        <v>0.150719047619048</v>
      </c>
      <c r="MN37" s="27">
        <v>0.17621428571428599</v>
      </c>
      <c r="MO37" s="27">
        <v>0.40735326679761902</v>
      </c>
      <c r="MP37" s="27">
        <v>0.31202055667142897</v>
      </c>
      <c r="MQ37" s="27">
        <v>0.17967699203571399</v>
      </c>
      <c r="MR37" s="27">
        <v>7.1477094902380897E-2</v>
      </c>
      <c r="MS37" s="27">
        <v>0.24650461369285701</v>
      </c>
      <c r="MT37" s="27">
        <v>0.52384421917857205</v>
      </c>
      <c r="MU37" s="27">
        <v>0.46460004534999999</v>
      </c>
      <c r="MV37" s="27">
        <v>0.14730678084047599</v>
      </c>
      <c r="MW37" s="27">
        <v>1.39670418017381</v>
      </c>
      <c r="MX37" s="27">
        <v>0.80294553602619001</v>
      </c>
      <c r="MY37" s="27">
        <v>0.60938635273095298</v>
      </c>
      <c r="MZ37" s="27">
        <v>0.84182980535476204</v>
      </c>
      <c r="NA37" s="27">
        <v>0.68664644406428599</v>
      </c>
      <c r="NB37" s="27">
        <f t="shared" si="73"/>
        <v>4.9608313349319921</v>
      </c>
      <c r="NC37" s="27">
        <f t="shared" si="74"/>
        <v>0.65762424499311156</v>
      </c>
      <c r="ND37" s="27">
        <v>118.53749999999999</v>
      </c>
      <c r="NE37" s="27">
        <v>46.761249999999997</v>
      </c>
      <c r="NF37" s="27">
        <v>45.174999999999997</v>
      </c>
      <c r="NG37" s="27">
        <v>-71.263000000000005</v>
      </c>
      <c r="NH37" s="27">
        <v>-2.6835</v>
      </c>
      <c r="NI37" s="27">
        <v>-0.61530952380952397</v>
      </c>
      <c r="NJ37" s="28">
        <v>131</v>
      </c>
      <c r="NK37" s="28">
        <v>148.5</v>
      </c>
      <c r="NL37" s="30">
        <f t="shared" si="75"/>
        <v>12.462500000000006</v>
      </c>
      <c r="NM37" s="27">
        <v>0.44798148148148198</v>
      </c>
      <c r="NN37" s="27">
        <v>0.27220740740740701</v>
      </c>
      <c r="NO37" s="27">
        <v>0.197996296296296</v>
      </c>
      <c r="NP37" s="27">
        <v>0.15663333333333301</v>
      </c>
      <c r="NQ37" s="27">
        <v>0.128051851851852</v>
      </c>
      <c r="NR37" s="27">
        <v>0.14299999999999999</v>
      </c>
      <c r="NS37" s="27">
        <v>0.47999383798148099</v>
      </c>
      <c r="NT37" s="27">
        <v>0.3861224372</v>
      </c>
      <c r="NU37" s="27">
        <v>0.26906662225185202</v>
      </c>
      <c r="NV37" s="27">
        <v>0.15840580287037001</v>
      </c>
      <c r="NW37" s="27">
        <v>0.243068852311111</v>
      </c>
      <c r="NX37" s="27">
        <v>0.55414788087037004</v>
      </c>
      <c r="NY37" s="27">
        <v>0.51480700680740799</v>
      </c>
      <c r="NZ37" s="27">
        <v>0.10061597009999999</v>
      </c>
      <c r="OA37" s="27">
        <v>1.87115330015926</v>
      </c>
      <c r="OB37" s="27">
        <v>0.63405873839259297</v>
      </c>
      <c r="OC37" s="27">
        <v>0.507183278048148</v>
      </c>
      <c r="OD37" s="27">
        <v>0.70537669268518499</v>
      </c>
      <c r="OE37" s="27">
        <v>0.60334850505925897</v>
      </c>
      <c r="OF37" s="27">
        <f t="shared" si="76"/>
        <v>2.368568148924505</v>
      </c>
      <c r="OG37" s="27">
        <f t="shared" si="77"/>
        <v>0.64573582235768368</v>
      </c>
      <c r="OH37" s="27">
        <v>119.388888888889</v>
      </c>
      <c r="OI37" s="27">
        <v>37.696296296296303</v>
      </c>
      <c r="OJ37" s="27">
        <v>39.778518518518503</v>
      </c>
      <c r="OK37" s="27">
        <v>38.122105263157898</v>
      </c>
      <c r="OL37" s="28">
        <v>147</v>
      </c>
      <c r="OM37" s="28">
        <v>162</v>
      </c>
      <c r="ON37" s="30">
        <f t="shared" si="127"/>
        <v>27.611111111111001</v>
      </c>
      <c r="OO37" s="27">
        <v>0.418954054054054</v>
      </c>
      <c r="OP37" s="27">
        <v>0.236554054054054</v>
      </c>
      <c r="OQ37" s="27">
        <v>0.15529999999999999</v>
      </c>
      <c r="OR37" s="27">
        <v>0.132451351351351</v>
      </c>
      <c r="OS37" s="27">
        <v>0.110805405405405</v>
      </c>
      <c r="OT37" s="27">
        <v>0.125313513513514</v>
      </c>
      <c r="OU37" s="27">
        <v>0.51616617762973005</v>
      </c>
      <c r="OV37" s="27">
        <v>0.45654608089189203</v>
      </c>
      <c r="OW37" s="27">
        <v>0.28101921143783798</v>
      </c>
      <c r="OX37" s="27">
        <v>0.20715050647027</v>
      </c>
      <c r="OY37" s="27">
        <v>0.27649405772702701</v>
      </c>
      <c r="OZ37" s="27">
        <v>0.579274030702703</v>
      </c>
      <c r="PA37" s="27">
        <v>0.53682944474864902</v>
      </c>
      <c r="PB37" s="27">
        <v>8.9045519032432394E-2</v>
      </c>
      <c r="PC37" s="27">
        <v>2.1773585833594602</v>
      </c>
      <c r="PD37" s="27">
        <v>0.60870579278378401</v>
      </c>
      <c r="PE37" s="27">
        <v>0.53641681751081105</v>
      </c>
      <c r="PF37" s="27">
        <v>0.69316506626756802</v>
      </c>
      <c r="PG37" s="27">
        <v>0.63649332593243202</v>
      </c>
      <c r="PH37" s="27">
        <f t="shared" si="79"/>
        <v>2.2448110697179366</v>
      </c>
      <c r="PI37" s="27">
        <f t="shared" si="80"/>
        <v>0.77107112253641841</v>
      </c>
      <c r="PJ37" s="27">
        <v>129.99166666666699</v>
      </c>
      <c r="PK37" s="27">
        <v>39.3958333333333</v>
      </c>
      <c r="PL37" s="27">
        <v>44.885833333333302</v>
      </c>
      <c r="PM37" s="27">
        <v>43.722499999999997</v>
      </c>
      <c r="PN37" s="27">
        <v>-18.9632702702703</v>
      </c>
      <c r="PO37" s="27">
        <v>-0.79948648648648601</v>
      </c>
      <c r="PP37" s="27">
        <v>-1.05216216216216</v>
      </c>
      <c r="PQ37" s="27">
        <v>145.06363636363599</v>
      </c>
      <c r="PR37" s="30">
        <v>159</v>
      </c>
      <c r="PS37" s="30">
        <v>171</v>
      </c>
      <c r="PT37" s="30">
        <f t="shared" si="81"/>
        <v>29.008333333333013</v>
      </c>
      <c r="PU37" s="30">
        <f t="shared" si="82"/>
        <v>13.936363636364007</v>
      </c>
      <c r="PV37" s="27">
        <v>0.41425128205128198</v>
      </c>
      <c r="PW37" s="27">
        <v>0.20534358974358999</v>
      </c>
      <c r="PX37" s="27">
        <v>0.121733333333333</v>
      </c>
      <c r="PY37" s="27">
        <v>0.109510256410256</v>
      </c>
      <c r="PZ37" s="27">
        <v>8.5082051282051305E-2</v>
      </c>
      <c r="QA37" s="27">
        <v>0.107892307692308</v>
      </c>
      <c r="QB37" s="27">
        <v>0.57777271906153804</v>
      </c>
      <c r="QC37" s="27">
        <v>0.54226611718717999</v>
      </c>
      <c r="QD37" s="27">
        <v>0.30256447867179498</v>
      </c>
      <c r="QE37" s="27">
        <v>0.25477096538205102</v>
      </c>
      <c r="QF37" s="27">
        <v>0.33533587506923102</v>
      </c>
      <c r="QG37" s="27">
        <v>0.65646569882564099</v>
      </c>
      <c r="QH37" s="27">
        <v>0.58370096114871795</v>
      </c>
      <c r="QI37" s="27">
        <v>0.12561759902307701</v>
      </c>
      <c r="QJ37" s="27">
        <v>2.8048552903205102</v>
      </c>
      <c r="QK37" s="27">
        <v>0.62131139988717998</v>
      </c>
      <c r="QL37" s="27">
        <v>0.58185608658717902</v>
      </c>
      <c r="QM37" s="27">
        <v>0.71621920492564095</v>
      </c>
      <c r="QN37" s="27">
        <v>0.68666646056410297</v>
      </c>
      <c r="QO37" s="27">
        <f t="shared" si="83"/>
        <v>2.4985893032384481</v>
      </c>
      <c r="QP37" s="27">
        <f t="shared" si="84"/>
        <v>1.0173567753858421</v>
      </c>
      <c r="QQ37" s="27">
        <v>125.3125</v>
      </c>
      <c r="QR37" s="27">
        <v>34.115000000000002</v>
      </c>
      <c r="QS37" s="27">
        <v>38.021250000000002</v>
      </c>
      <c r="QT37" s="27">
        <v>37.67</v>
      </c>
      <c r="QU37" s="27">
        <f t="shared" si="85"/>
        <v>3.5549999999999997</v>
      </c>
      <c r="QV37" s="27">
        <v>-14.463076923076899</v>
      </c>
      <c r="QW37" s="27">
        <v>-0.47579487179487201</v>
      </c>
      <c r="QX37" s="27">
        <v>-0.60835897435897401</v>
      </c>
      <c r="QY37" s="27">
        <v>128.6875</v>
      </c>
      <c r="QZ37" s="30">
        <v>164.5</v>
      </c>
      <c r="RA37" s="30">
        <v>180</v>
      </c>
      <c r="RB37" s="30">
        <f t="shared" si="121"/>
        <v>39.1875</v>
      </c>
      <c r="RC37" s="30">
        <f t="shared" si="87"/>
        <v>35.8125</v>
      </c>
      <c r="RD37" s="27">
        <v>0.410088888888889</v>
      </c>
      <c r="RE37" s="27">
        <v>0.20584166666666701</v>
      </c>
      <c r="RF37" s="27">
        <v>0.13664999999999999</v>
      </c>
      <c r="RG37" s="27">
        <v>0.11569722222222199</v>
      </c>
      <c r="RH37" s="27">
        <v>9.0050000000000005E-2</v>
      </c>
      <c r="RI37" s="27">
        <v>0.11197500000000001</v>
      </c>
      <c r="RJ37" s="27">
        <v>0.55689286899722201</v>
      </c>
      <c r="RK37" s="27">
        <v>0.497645445438889</v>
      </c>
      <c r="RL37" s="27">
        <v>0.279116505511111</v>
      </c>
      <c r="RM37" s="27">
        <v>0.20155859275833299</v>
      </c>
      <c r="RN37" s="27">
        <v>0.33023841991944403</v>
      </c>
      <c r="RO37" s="27">
        <v>0.63797804616666698</v>
      </c>
      <c r="RP37" s="27">
        <v>0.56869440392500004</v>
      </c>
      <c r="RQ37" s="27">
        <v>0.12513832130833299</v>
      </c>
      <c r="RR37" s="27">
        <v>2.5627039930083302</v>
      </c>
      <c r="RS37" s="27">
        <v>0.66731405924722198</v>
      </c>
      <c r="RT37" s="27">
        <v>0.59452241281111096</v>
      </c>
      <c r="RU37" s="27">
        <v>0.749717741133333</v>
      </c>
      <c r="RV37" s="27">
        <v>0.69498120962499998</v>
      </c>
      <c r="RW37" s="27">
        <f t="shared" si="88"/>
        <v>2.9519049339595949</v>
      </c>
      <c r="RX37" s="27">
        <f t="shared" si="89"/>
        <v>0.9922540248033116</v>
      </c>
      <c r="RY37" s="27">
        <v>121.262962962963</v>
      </c>
      <c r="RZ37" s="27">
        <v>36.945925925925899</v>
      </c>
      <c r="SA37" s="27">
        <v>42.6196296296296</v>
      </c>
      <c r="SB37" s="27">
        <v>43.368888888888897</v>
      </c>
      <c r="SC37" s="27">
        <v>128.203846153846</v>
      </c>
      <c r="SD37" s="27">
        <v>168.5</v>
      </c>
      <c r="SE37" s="27">
        <v>183</v>
      </c>
      <c r="SF37" s="30">
        <f t="shared" si="90"/>
        <v>47.237037037036998</v>
      </c>
      <c r="SG37" s="30">
        <f t="shared" si="91"/>
        <v>40.296153846153999</v>
      </c>
      <c r="SH37" s="27">
        <v>0.37782926829268298</v>
      </c>
      <c r="SI37" s="27">
        <v>0.18292682926829301</v>
      </c>
      <c r="SJ37" s="27">
        <v>0.10924878048780499</v>
      </c>
      <c r="SK37" s="27">
        <v>9.8473170731707305E-2</v>
      </c>
      <c r="SL37" s="27">
        <v>7.8434146341463395E-2</v>
      </c>
      <c r="SM37" s="27">
        <v>0.101312195121951</v>
      </c>
      <c r="SN37" s="27">
        <v>0.58342194988292695</v>
      </c>
      <c r="SO37" s="27">
        <v>0.54854168678292703</v>
      </c>
      <c r="SP37" s="27">
        <v>0.29861524015121998</v>
      </c>
      <c r="SQ37" s="27">
        <v>0.25138123164146298</v>
      </c>
      <c r="SR37" s="27">
        <v>0.34635154990487799</v>
      </c>
      <c r="SS37" s="27">
        <v>0.65393973798292704</v>
      </c>
      <c r="ST37" s="27">
        <v>0.57441177423414602</v>
      </c>
      <c r="SU37" s="27">
        <v>0.11377682125122</v>
      </c>
      <c r="SV37" s="27">
        <v>2.8590094575512199</v>
      </c>
      <c r="SW37" s="27">
        <v>0.63448739560487799</v>
      </c>
      <c r="SX37" s="27">
        <v>0.59568707347073202</v>
      </c>
      <c r="SY37" s="27">
        <v>0.72853666117561</v>
      </c>
      <c r="SZ37" s="27">
        <v>0.69960823192195098</v>
      </c>
      <c r="TA37" s="27">
        <f t="shared" si="92"/>
        <v>2.6453257415254123</v>
      </c>
      <c r="TB37" s="27">
        <f t="shared" si="93"/>
        <v>1.0654666666666635</v>
      </c>
      <c r="TC37" s="27">
        <v>0.425481395348837</v>
      </c>
      <c r="TD37" s="27">
        <v>0.19154186046511601</v>
      </c>
      <c r="TE37" s="27">
        <v>9.7976744186046502E-2</v>
      </c>
      <c r="TF37" s="27">
        <v>9.1897674418604594E-2</v>
      </c>
      <c r="TG37" s="27">
        <v>8.0772093023255803E-2</v>
      </c>
      <c r="TH37" s="27">
        <v>9.6595348837209299E-2</v>
      </c>
      <c r="TI37" s="27">
        <v>0.64208593779302303</v>
      </c>
      <c r="TJ37" s="27">
        <v>0.62337830998604604</v>
      </c>
      <c r="TK37" s="27">
        <v>0.35022163867441902</v>
      </c>
      <c r="TL37" s="27">
        <v>0.322758533744186</v>
      </c>
      <c r="TM37" s="27">
        <v>0.37812847225116297</v>
      </c>
      <c r="TN37" s="27">
        <v>0.67889100260930202</v>
      </c>
      <c r="TO37" s="27">
        <v>0.62804145423953495</v>
      </c>
      <c r="TP37" s="27">
        <v>6.4796820004651201E-2</v>
      </c>
      <c r="TQ37" s="27">
        <v>3.6651201398883702</v>
      </c>
      <c r="TR37" s="27">
        <v>0.60890033308372105</v>
      </c>
      <c r="TS37" s="27">
        <v>0.589993378355814</v>
      </c>
      <c r="TT37" s="27">
        <v>0.71603029683255803</v>
      </c>
      <c r="TU37" s="27">
        <v>0.70235420617674404</v>
      </c>
      <c r="TV37" s="27">
        <f t="shared" si="94"/>
        <v>2.5002858350110682</v>
      </c>
      <c r="TW37" s="27">
        <f t="shared" si="95"/>
        <v>1.2213493923242251</v>
      </c>
      <c r="TX37" s="27">
        <v>141.67674418604599</v>
      </c>
      <c r="TY37" s="27">
        <v>34.4644186046512</v>
      </c>
      <c r="TZ37" s="27">
        <v>33.682093023255803</v>
      </c>
      <c r="UA37" s="27">
        <v>33.445116279069801</v>
      </c>
      <c r="UB37" s="27">
        <v>-82.782837209302301</v>
      </c>
      <c r="UC37" s="27">
        <v>-2.5547906976744201</v>
      </c>
      <c r="UD37" s="27">
        <v>-2.4539767441860501</v>
      </c>
      <c r="UE37" s="27">
        <v>132.476744186047</v>
      </c>
      <c r="UF37" s="27">
        <v>185</v>
      </c>
      <c r="UG37" s="30">
        <f t="shared" si="96"/>
        <v>43.323255813954006</v>
      </c>
      <c r="UH37" s="30">
        <f t="shared" si="97"/>
        <v>52.523255813953</v>
      </c>
      <c r="UI37" s="27">
        <v>0.40985454545454503</v>
      </c>
      <c r="UJ37" s="27">
        <v>0.174615151515152</v>
      </c>
      <c r="UK37" s="27">
        <v>7.5160606060606094E-2</v>
      </c>
      <c r="UL37" s="27">
        <v>7.7166666666666703E-2</v>
      </c>
      <c r="UM37" s="27">
        <v>5.9803030303030302E-2</v>
      </c>
      <c r="UN37" s="27">
        <v>8.3736363636363595E-2</v>
      </c>
      <c r="UO37" s="27">
        <v>0.67973116557575797</v>
      </c>
      <c r="UP37" s="27">
        <v>0.68689459500302996</v>
      </c>
      <c r="UQ37" s="27">
        <v>0.38453136939090898</v>
      </c>
      <c r="UR37" s="27">
        <v>0.39655041557878801</v>
      </c>
      <c r="US37" s="27">
        <v>0.40145043180909101</v>
      </c>
      <c r="UT37" s="27">
        <v>0.74357046185757603</v>
      </c>
      <c r="UU37" s="27">
        <v>0.65804624424545499</v>
      </c>
      <c r="UV37" s="27">
        <v>0.12838726625757599</v>
      </c>
      <c r="UW37" s="27">
        <v>4.3560086416212096</v>
      </c>
      <c r="UX37" s="27">
        <v>0.58707040228787899</v>
      </c>
      <c r="UY37" s="27">
        <v>0.59173930230606098</v>
      </c>
      <c r="UZ37" s="27">
        <v>0.70496202870000002</v>
      </c>
      <c r="VA37" s="27">
        <v>0.70838134209393899</v>
      </c>
      <c r="VB37" s="27">
        <f t="shared" si="98"/>
        <v>2.3652955514929723</v>
      </c>
      <c r="VC37" s="27">
        <f t="shared" si="99"/>
        <v>1.3471877548895317</v>
      </c>
      <c r="VD37" s="27">
        <v>138.20303030303</v>
      </c>
      <c r="VE37" s="27">
        <v>37.040303030303001</v>
      </c>
      <c r="VF37" s="27">
        <v>32.899393939393903</v>
      </c>
      <c r="VG37" s="27">
        <v>32.936969696969697</v>
      </c>
      <c r="VH37" s="27">
        <v>164.16315151515201</v>
      </c>
      <c r="VI37" s="27">
        <v>-2.2359393939393901</v>
      </c>
      <c r="VJ37" s="27">
        <v>-2.11933333333333</v>
      </c>
      <c r="VK37" s="27">
        <v>136.68181818181799</v>
      </c>
      <c r="VL37" s="27">
        <v>190</v>
      </c>
      <c r="VM37" s="30">
        <f t="shared" si="100"/>
        <v>51.796969696969995</v>
      </c>
      <c r="VN37" s="30">
        <f t="shared" si="101"/>
        <v>53.318181818182012</v>
      </c>
      <c r="VO37" s="27">
        <v>0.43994857142857102</v>
      </c>
      <c r="VP37" s="27">
        <v>0.192434285714286</v>
      </c>
      <c r="VQ37" s="27">
        <v>6.0220000000000003E-2</v>
      </c>
      <c r="VR37" s="27">
        <v>7.0854285714285703E-2</v>
      </c>
      <c r="VS37" s="27">
        <v>6.762E-2</v>
      </c>
      <c r="VT37" s="27">
        <v>8.1405714285714303E-2</v>
      </c>
      <c r="VU37" s="27">
        <v>0.72028507169428602</v>
      </c>
      <c r="VV37" s="27">
        <v>0.75690618352285699</v>
      </c>
      <c r="VW37" s="27">
        <v>0.46038749908571402</v>
      </c>
      <c r="VX37" s="27">
        <v>0.52193552804857102</v>
      </c>
      <c r="VY37" s="27">
        <v>0.39039867135428602</v>
      </c>
      <c r="VZ37" s="27">
        <v>0.73179549215142903</v>
      </c>
      <c r="WA37" s="27">
        <v>0.68530425697714303</v>
      </c>
      <c r="WB37" s="27">
        <v>2.4618244765714298E-2</v>
      </c>
      <c r="WC37" s="27">
        <v>5.2563889603714298</v>
      </c>
      <c r="WD37" s="27">
        <v>0.51668964364857195</v>
      </c>
      <c r="WE37" s="27">
        <v>0.54208089750857102</v>
      </c>
      <c r="WF37" s="27">
        <v>0.65199779713142803</v>
      </c>
      <c r="WG37" s="27">
        <v>0.67035125859714295</v>
      </c>
      <c r="WH37" s="27">
        <f t="shared" si="102"/>
        <v>1.8720691518098231</v>
      </c>
      <c r="WI37" s="27">
        <f t="shared" si="103"/>
        <v>1.2862275804727346</v>
      </c>
      <c r="WJ37" s="27">
        <v>136.831428571429</v>
      </c>
      <c r="WK37" s="27">
        <v>37.001428571428598</v>
      </c>
      <c r="WL37" s="27">
        <v>33.9982857142857</v>
      </c>
      <c r="WM37" s="27">
        <v>34.116285714285702</v>
      </c>
      <c r="WN37" s="27">
        <v>-118.75997142857101</v>
      </c>
      <c r="WO37" s="27">
        <v>-2.2587999999999999</v>
      </c>
      <c r="WP37" s="27">
        <v>-2.09374285714286</v>
      </c>
      <c r="WQ37" s="27">
        <v>132.86857142857099</v>
      </c>
      <c r="WR37" s="27">
        <v>196.5</v>
      </c>
      <c r="WS37" s="30">
        <f t="shared" si="104"/>
        <v>59.668571428570999</v>
      </c>
      <c r="WT37" s="30">
        <f t="shared" si="105"/>
        <v>63.631428571429012</v>
      </c>
      <c r="WU37" s="28">
        <v>5.04</v>
      </c>
      <c r="WV37" s="24">
        <v>1.05</v>
      </c>
      <c r="WW37" s="28">
        <v>79.599999999999994</v>
      </c>
      <c r="WX37" s="28">
        <v>27.1</v>
      </c>
      <c r="WY37" s="28">
        <v>6.4</v>
      </c>
      <c r="WZ37" s="28">
        <v>10.6</v>
      </c>
    </row>
    <row r="38" spans="1:624" x14ac:dyDescent="0.25">
      <c r="A38" s="27">
        <v>57</v>
      </c>
      <c r="B38" s="27">
        <v>8</v>
      </c>
      <c r="C38" s="27">
        <v>408</v>
      </c>
      <c r="D38" s="27">
        <v>4</v>
      </c>
      <c r="E38" s="27" t="s">
        <v>46</v>
      </c>
      <c r="F38" s="27">
        <v>5</v>
      </c>
      <c r="G38" s="27">
        <f t="shared" si="0"/>
        <v>65.52000000000001</v>
      </c>
      <c r="H38" s="28">
        <f t="shared" si="1"/>
        <v>21.840000000000003</v>
      </c>
      <c r="I38" s="29">
        <v>58.5</v>
      </c>
      <c r="J38" s="27">
        <f t="shared" si="2"/>
        <v>21.840000000000003</v>
      </c>
      <c r="K38" s="27">
        <f t="shared" si="3"/>
        <v>21.840000000000003</v>
      </c>
      <c r="L38" s="27">
        <f t="shared" si="4"/>
        <v>21.840000000000003</v>
      </c>
      <c r="M38" s="30">
        <v>408697.99085599999</v>
      </c>
      <c r="N38" s="30">
        <v>3660415.742751</v>
      </c>
      <c r="O38" s="31">
        <v>33.078507000000002</v>
      </c>
      <c r="P38" s="31">
        <v>-111.97821999999999</v>
      </c>
      <c r="Q38" s="27">
        <v>51.679999999999993</v>
      </c>
      <c r="R38" s="27">
        <v>26.72</v>
      </c>
      <c r="S38" s="27">
        <v>21.6</v>
      </c>
      <c r="T38" s="27">
        <v>51.679999999999993</v>
      </c>
      <c r="U38" s="27">
        <v>20.72</v>
      </c>
      <c r="V38" s="27">
        <v>27.6</v>
      </c>
      <c r="W38" s="27">
        <v>45.164179104477597</v>
      </c>
      <c r="X38" s="27">
        <f t="shared" si="5"/>
        <v>-45.164179104477597</v>
      </c>
      <c r="Y38" s="29">
        <v>-9999</v>
      </c>
      <c r="Z38" s="29">
        <v>-9999</v>
      </c>
      <c r="AA38" s="29">
        <v>-9999</v>
      </c>
      <c r="AB38" s="27">
        <v>8.5</v>
      </c>
      <c r="AC38" s="27">
        <v>7.2</v>
      </c>
      <c r="AD38" s="27">
        <v>0.72</v>
      </c>
      <c r="AE38" s="27" t="s">
        <v>98</v>
      </c>
      <c r="AF38" s="27">
        <v>2</v>
      </c>
      <c r="AG38" s="27">
        <v>1</v>
      </c>
      <c r="AH38" s="27">
        <v>0.5</v>
      </c>
      <c r="AI38" s="27">
        <v>1</v>
      </c>
      <c r="AJ38" s="27">
        <v>262</v>
      </c>
      <c r="AK38" s="27">
        <v>25</v>
      </c>
      <c r="AL38" s="27">
        <v>1.1299999999999999</v>
      </c>
      <c r="AM38" s="27">
        <v>5.9</v>
      </c>
      <c r="AN38" s="27">
        <v>15.3</v>
      </c>
      <c r="AO38" s="27">
        <v>3.43</v>
      </c>
      <c r="AP38" s="27">
        <v>4058</v>
      </c>
      <c r="AQ38" s="27">
        <v>279</v>
      </c>
      <c r="AR38" s="27">
        <v>209</v>
      </c>
      <c r="AS38" s="27">
        <v>24.2</v>
      </c>
      <c r="AT38" s="27">
        <v>0</v>
      </c>
      <c r="AU38" s="27">
        <v>3</v>
      </c>
      <c r="AV38" s="27">
        <v>83</v>
      </c>
      <c r="AW38" s="27">
        <v>10</v>
      </c>
      <c r="AX38" s="27">
        <v>4</v>
      </c>
      <c r="AY38" s="27">
        <v>1</v>
      </c>
      <c r="AZ38" s="27">
        <v>30</v>
      </c>
      <c r="BA38" s="27">
        <v>43.659059580333889</v>
      </c>
      <c r="BB38" s="27">
        <v>43</v>
      </c>
      <c r="BC38" s="27">
        <v>9.73</v>
      </c>
      <c r="BD38" s="27">
        <v>4.3250000000000002</v>
      </c>
      <c r="BE38" s="27">
        <v>0.42999999999999994</v>
      </c>
      <c r="BF38" s="32">
        <v>14.953954100277738</v>
      </c>
      <c r="BG38" s="32">
        <v>11.590875056157341</v>
      </c>
      <c r="BH38" s="32">
        <v>2.1000248818113958</v>
      </c>
      <c r="BI38" s="32">
        <v>1.4633657412047707</v>
      </c>
      <c r="BJ38" s="32">
        <v>1.0372512840971426</v>
      </c>
      <c r="BK38" s="32">
        <v>0.50893124438678772</v>
      </c>
      <c r="BL38" s="24">
        <f t="shared" si="6"/>
        <v>106.17931662574031</v>
      </c>
      <c r="BM38" s="24">
        <f t="shared" si="7"/>
        <v>114.5794161529859</v>
      </c>
      <c r="BN38" s="24">
        <f t="shared" si="8"/>
        <v>120.43287911780499</v>
      </c>
      <c r="BO38" s="28">
        <f t="shared" si="9"/>
        <v>126.6176092317407</v>
      </c>
      <c r="BP38" s="24">
        <f t="shared" si="10"/>
        <v>5.8534629648190828</v>
      </c>
      <c r="BQ38" s="24">
        <f t="shared" si="11"/>
        <v>4.1490051363885705</v>
      </c>
      <c r="BR38" s="24">
        <f t="shared" si="12"/>
        <v>2.0357249775471509</v>
      </c>
      <c r="BS38" s="24">
        <f t="shared" si="13"/>
        <v>12.038193078754805</v>
      </c>
      <c r="BT38" s="32">
        <v>2.8959546200925508</v>
      </c>
      <c r="BU38" s="32">
        <v>3.8507581803671189</v>
      </c>
      <c r="BV38" s="32">
        <v>2.4572969733293375</v>
      </c>
      <c r="BW38" s="32">
        <v>1.8403382243223079</v>
      </c>
      <c r="BX38" s="32">
        <v>4.1516786570743403</v>
      </c>
      <c r="BY38" s="32">
        <v>4.4860279441117772</v>
      </c>
      <c r="BZ38" s="24">
        <f t="shared" si="14"/>
        <v>26.986851201838679</v>
      </c>
      <c r="CA38" s="24">
        <f t="shared" si="15"/>
        <v>36.816039095156029</v>
      </c>
      <c r="CB38" s="24">
        <f t="shared" si="16"/>
        <v>44.177391992445258</v>
      </c>
      <c r="CC38" s="24">
        <f t="shared" si="17"/>
        <v>7.3613528972892315</v>
      </c>
      <c r="CD38" s="24">
        <f t="shared" si="18"/>
        <v>16.606714628297361</v>
      </c>
      <c r="CE38" s="24">
        <f t="shared" si="19"/>
        <v>17.944111776447109</v>
      </c>
      <c r="CF38" s="24">
        <f t="shared" si="20"/>
        <v>41.912179302033699</v>
      </c>
      <c r="CG38" s="27">
        <v>6.5885870919511591</v>
      </c>
      <c r="CH38" s="27">
        <v>2.3466880609737752</v>
      </c>
      <c r="CI38" s="27">
        <v>1.4841095342794324</v>
      </c>
      <c r="CJ38" s="27">
        <v>39.092915914107962</v>
      </c>
      <c r="CK38" s="27">
        <v>98.9</v>
      </c>
      <c r="CL38" s="27">
        <f t="shared" si="21"/>
        <v>5.5847022734439946</v>
      </c>
      <c r="CM38" s="27">
        <v>3.8874857623929087</v>
      </c>
      <c r="CN38" s="27">
        <f t="shared" si="22"/>
        <v>0.97187144059822717</v>
      </c>
      <c r="CO38" s="27">
        <v>1.6044121333667587</v>
      </c>
      <c r="CP38" s="29">
        <v>-9999</v>
      </c>
      <c r="CQ38" s="28">
        <f t="shared" si="129"/>
        <v>35.741100611699736</v>
      </c>
      <c r="CR38" s="28">
        <f t="shared" si="130"/>
        <v>41.677538748817469</v>
      </c>
      <c r="CS38" s="28">
        <f t="shared" si="25"/>
        <v>64.016347842593447</v>
      </c>
      <c r="CT38" s="28">
        <f t="shared" si="26"/>
        <v>74.321482138453391</v>
      </c>
      <c r="CU38" s="27">
        <f t="shared" si="27"/>
        <v>22.338809093775978</v>
      </c>
      <c r="CV38" s="27">
        <f t="shared" si="28"/>
        <v>3.8874857623929087</v>
      </c>
      <c r="CW38" s="27">
        <f t="shared" si="131"/>
        <v>6.4176485334670348</v>
      </c>
      <c r="CX38" s="27">
        <f t="shared" si="132"/>
        <v>32.643943389635922</v>
      </c>
      <c r="CY38" s="27">
        <v>4.0193975496139078</v>
      </c>
      <c r="CZ38" s="30">
        <v>39.968889233360706</v>
      </c>
      <c r="DA38" s="27">
        <v>9.3358188354184506</v>
      </c>
      <c r="DB38" s="27">
        <v>44.557317169042612</v>
      </c>
      <c r="DC38" s="27">
        <v>3.1907250825778752</v>
      </c>
      <c r="DD38" s="22">
        <v>26.202727970959966</v>
      </c>
      <c r="DE38" s="24">
        <v>7.6</v>
      </c>
      <c r="DF38" s="24">
        <v>7.6</v>
      </c>
      <c r="DG38" s="24">
        <v>7.6</v>
      </c>
      <c r="DH38" s="24" t="s">
        <v>227</v>
      </c>
      <c r="DI38" s="24" t="s">
        <v>227</v>
      </c>
      <c r="DJ38" s="24">
        <v>19</v>
      </c>
      <c r="DK38" s="24">
        <v>35.333333333333336</v>
      </c>
      <c r="DL38" s="24">
        <v>31.333333333333332</v>
      </c>
      <c r="DM38" s="24">
        <v>43</v>
      </c>
      <c r="DN38" s="24">
        <v>35</v>
      </c>
      <c r="DO38" s="24">
        <v>48</v>
      </c>
      <c r="DP38" s="24">
        <v>47.333333333333336</v>
      </c>
      <c r="DQ38" s="24">
        <v>59.333333333333336</v>
      </c>
      <c r="DR38" s="28">
        <f t="shared" si="109"/>
        <v>43.333333333333336</v>
      </c>
      <c r="DS38" s="28">
        <f t="shared" si="31"/>
        <v>37.888888888888886</v>
      </c>
      <c r="DT38" s="24">
        <v>56.666666666666664</v>
      </c>
      <c r="DU38" s="24">
        <v>59.333333333333336</v>
      </c>
      <c r="DV38" s="24">
        <v>64.666666666666671</v>
      </c>
      <c r="DW38" s="24">
        <v>69.666666666666671</v>
      </c>
      <c r="DX38" s="24">
        <v>63</v>
      </c>
      <c r="DY38" s="24">
        <v>71.333333333333329</v>
      </c>
      <c r="DZ38" s="28">
        <v>56.666666666666664</v>
      </c>
      <c r="EA38" s="28">
        <v>68.333333333333329</v>
      </c>
      <c r="EB38" s="24">
        <v>178</v>
      </c>
      <c r="EC38" s="24">
        <v>189</v>
      </c>
      <c r="ED38" s="24">
        <v>199</v>
      </c>
      <c r="EE38" s="24">
        <v>199</v>
      </c>
      <c r="EF38" s="24">
        <v>201</v>
      </c>
      <c r="EG38" s="24">
        <v>203</v>
      </c>
      <c r="EH38" s="23">
        <v>45.9</v>
      </c>
      <c r="EI38" s="23">
        <v>40.200000000000003</v>
      </c>
      <c r="EJ38" s="23">
        <v>38.700000000000003</v>
      </c>
      <c r="EK38" s="23">
        <v>48.3</v>
      </c>
      <c r="EL38" s="23">
        <v>38.799999999999997</v>
      </c>
      <c r="EM38" s="23">
        <v>37.4</v>
      </c>
      <c r="EN38" s="23">
        <v>36.1</v>
      </c>
      <c r="EO38" s="23">
        <v>39.5</v>
      </c>
      <c r="EP38" s="23">
        <v>37.200000000000003</v>
      </c>
      <c r="EQ38" s="27">
        <v>4.6500000000000004</v>
      </c>
      <c r="ER38" s="27">
        <v>4.46</v>
      </c>
      <c r="ES38" s="27">
        <v>4.47</v>
      </c>
      <c r="ET38" s="27">
        <v>4.4400000000000004</v>
      </c>
      <c r="EU38" s="27">
        <v>3.84</v>
      </c>
      <c r="EV38" s="27">
        <v>4.05</v>
      </c>
      <c r="EW38" s="23">
        <v>3.55</v>
      </c>
      <c r="EX38" s="23">
        <v>3.91</v>
      </c>
      <c r="EY38" s="27">
        <v>3.67</v>
      </c>
      <c r="EZ38" s="23">
        <v>31421.713147410359</v>
      </c>
      <c r="FA38" s="23">
        <v>19399.203187250998</v>
      </c>
      <c r="FB38" s="23">
        <v>13678.386167146973</v>
      </c>
      <c r="FC38" s="27">
        <v>9200.6930690000008</v>
      </c>
      <c r="FD38" s="27">
        <v>3994.7211155378486</v>
      </c>
      <c r="FE38" s="23">
        <v>5054.1176470588234</v>
      </c>
      <c r="FF38" s="27">
        <v>3353.3455545371212</v>
      </c>
      <c r="FG38" s="27">
        <v>4518.0343511450374</v>
      </c>
      <c r="FH38" s="27">
        <v>2366.69921875</v>
      </c>
      <c r="FI38" s="27">
        <v>212.07999999999998</v>
      </c>
      <c r="FJ38" s="27">
        <v>13</v>
      </c>
      <c r="FK38" s="27">
        <v>184.2</v>
      </c>
      <c r="FL38" s="27">
        <v>196.18</v>
      </c>
      <c r="FM38" s="27">
        <v>178</v>
      </c>
      <c r="FN38" s="27">
        <v>100.3</v>
      </c>
      <c r="FO38" s="27">
        <v>170.54</v>
      </c>
      <c r="FP38" s="27">
        <v>94.66</v>
      </c>
      <c r="FQ38" s="27">
        <v>69.88000000000001</v>
      </c>
      <c r="FR38" s="27">
        <v>99.399999999999991</v>
      </c>
      <c r="FS38" s="27">
        <v>72.67</v>
      </c>
      <c r="FT38" s="24">
        <f t="shared" si="32"/>
        <v>685.09803921568641</v>
      </c>
      <c r="FU38" s="24">
        <f t="shared" si="33"/>
        <v>611.69467787114854</v>
      </c>
      <c r="FV38" s="24">
        <f t="shared" si="34"/>
        <v>2079.2156862745096</v>
      </c>
      <c r="FW38" s="24">
        <f t="shared" si="114"/>
        <v>1923.3333333333333</v>
      </c>
      <c r="FX38" s="24">
        <f t="shared" si="36"/>
        <v>983.33333333333337</v>
      </c>
      <c r="FY38" s="24">
        <f t="shared" si="37"/>
        <v>1671.9607843137255</v>
      </c>
      <c r="FZ38" s="24">
        <f t="shared" si="38"/>
        <v>6657.8431372549012</v>
      </c>
      <c r="GA38" s="24">
        <f t="shared" si="39"/>
        <v>928.03921568627447</v>
      </c>
      <c r="GB38" s="24">
        <v>67.22</v>
      </c>
      <c r="GC38" s="24">
        <v>60.44</v>
      </c>
      <c r="GD38" s="24">
        <f t="shared" si="115"/>
        <v>-33</v>
      </c>
      <c r="GE38" s="27">
        <v>3.19</v>
      </c>
      <c r="GF38" s="27">
        <f t="shared" si="116"/>
        <v>66.326980392156855</v>
      </c>
      <c r="GG38" s="27">
        <v>0.98099999999999998</v>
      </c>
      <c r="GH38" s="27">
        <f t="shared" si="117"/>
        <v>18.867899999999999</v>
      </c>
      <c r="GI38" s="27">
        <v>1.89</v>
      </c>
      <c r="GJ38" s="27">
        <f t="shared" si="118"/>
        <v>18.585000000000001</v>
      </c>
      <c r="GK38" s="27">
        <v>4.12</v>
      </c>
      <c r="GL38" s="27">
        <v>3.7130000000000001</v>
      </c>
      <c r="GM38" s="27">
        <f t="shared" si="44"/>
        <v>1.1096148666846215</v>
      </c>
      <c r="GN38" s="27">
        <v>3.81</v>
      </c>
      <c r="GO38" s="27">
        <f t="shared" si="45"/>
        <v>38.235215686274508</v>
      </c>
      <c r="GP38" s="24">
        <f t="shared" si="46"/>
        <v>142.01509607843136</v>
      </c>
      <c r="GQ38" s="24">
        <f t="shared" si="47"/>
        <v>126.79919292717084</v>
      </c>
      <c r="GR38" s="24">
        <f t="shared" si="133"/>
        <v>18.490683880389724</v>
      </c>
      <c r="GS38" s="27">
        <v>18.600000000000001</v>
      </c>
      <c r="GT38" s="24">
        <v>4.1900000000000004</v>
      </c>
      <c r="GU38" s="24">
        <f t="shared" si="48"/>
        <v>3.6800000000000006</v>
      </c>
      <c r="GV38" s="27">
        <f t="shared" si="49"/>
        <v>2847.3210416500638</v>
      </c>
      <c r="GW38" s="27">
        <v>1.32</v>
      </c>
      <c r="GX38" s="27">
        <f t="shared" si="50"/>
        <v>0.35869565217391303</v>
      </c>
      <c r="GY38" s="27">
        <f t="shared" si="51"/>
        <v>1021.3216779831749</v>
      </c>
      <c r="GZ38" s="29">
        <v>-9999</v>
      </c>
      <c r="HA38" s="27">
        <v>3277.5137254901961</v>
      </c>
      <c r="HB38" s="27">
        <v>6349.614285714285</v>
      </c>
      <c r="HC38" s="27">
        <f t="shared" si="52"/>
        <v>2277.5790372670804</v>
      </c>
      <c r="HD38" s="27">
        <f t="shared" si="53"/>
        <v>2357.2943035714279</v>
      </c>
      <c r="HE38" s="27">
        <f t="shared" si="54"/>
        <v>1212.6800784313725</v>
      </c>
      <c r="HF38" s="30">
        <v>2.0300000000000002</v>
      </c>
      <c r="HG38" s="30">
        <f t="shared" si="55"/>
        <v>1.9700000000000002</v>
      </c>
      <c r="HH38" s="30">
        <v>1994</v>
      </c>
      <c r="HI38" s="30">
        <f t="shared" si="56"/>
        <v>0.4701670644391408</v>
      </c>
      <c r="HJ38" s="27">
        <f t="shared" si="57"/>
        <v>1570.6689441710948</v>
      </c>
      <c r="HK38" s="27">
        <f t="shared" si="58"/>
        <v>1542.8147165897353</v>
      </c>
      <c r="HL38" s="27">
        <v>4.2699999999999996</v>
      </c>
      <c r="HM38" s="30">
        <f t="shared" si="119"/>
        <v>67.06756391610574</v>
      </c>
      <c r="HN38" s="30">
        <f t="shared" si="60"/>
        <v>75.115671586038431</v>
      </c>
      <c r="HO38" s="30">
        <f t="shared" si="61"/>
        <v>0.52892737223199104</v>
      </c>
      <c r="HP38" s="27">
        <v>2.99</v>
      </c>
      <c r="HQ38" s="27">
        <v>0.56250833333333305</v>
      </c>
      <c r="HR38" s="27">
        <v>0.48363333333333303</v>
      </c>
      <c r="HS38" s="27">
        <v>0.46352083333333299</v>
      </c>
      <c r="HT38" s="27">
        <v>0.39205833333333301</v>
      </c>
      <c r="HU38" s="27">
        <v>0.27524583333333302</v>
      </c>
      <c r="HV38" s="27">
        <v>0.302204166666667</v>
      </c>
      <c r="HW38" s="27">
        <v>0.17829991316666699</v>
      </c>
      <c r="HX38" s="27">
        <v>9.6165266541666697E-2</v>
      </c>
      <c r="HY38" s="27">
        <v>0.104527523</v>
      </c>
      <c r="HZ38" s="27">
        <v>2.1136282291666701E-2</v>
      </c>
      <c r="IA38" s="27">
        <v>7.51861982916667E-2</v>
      </c>
      <c r="IB38" s="27">
        <v>0.34258026804166702</v>
      </c>
      <c r="IC38" s="27">
        <v>0.30073009537500001</v>
      </c>
      <c r="ID38" s="27">
        <v>0.17501975812500001</v>
      </c>
      <c r="IE38" s="27">
        <v>0.43464582020833298</v>
      </c>
      <c r="IF38" s="27">
        <v>0.77943546404166697</v>
      </c>
      <c r="IG38" s="27">
        <v>0.41794389433333301</v>
      </c>
      <c r="IH38" s="27">
        <v>0.793967581291667</v>
      </c>
      <c r="II38" s="27">
        <v>0.45773327583333301</v>
      </c>
      <c r="IJ38" s="27">
        <f t="shared" si="120"/>
        <v>3.9216904909881865</v>
      </c>
      <c r="IK38" s="27">
        <f t="shared" si="63"/>
        <v>0.16308842787235522</v>
      </c>
      <c r="IL38" s="27">
        <v>105.366666666667</v>
      </c>
      <c r="IM38" s="27">
        <v>28.12</v>
      </c>
      <c r="IN38" s="27">
        <v>34.7708333333333</v>
      </c>
      <c r="IO38" s="27">
        <v>34.520000000000003</v>
      </c>
      <c r="IP38" s="27">
        <v>116.816666666667</v>
      </c>
      <c r="IQ38" s="27">
        <v>-1.1910000000000001</v>
      </c>
      <c r="IR38" s="27">
        <v>-1.18891666666667</v>
      </c>
      <c r="IS38" s="30">
        <v>104</v>
      </c>
      <c r="IT38" s="30">
        <v>118.5</v>
      </c>
      <c r="IU38" s="30">
        <f t="shared" si="64"/>
        <v>-1.3666666666670011</v>
      </c>
      <c r="IV38" s="27">
        <v>0.58746571428571404</v>
      </c>
      <c r="IW38" s="27">
        <v>0.48436285714285698</v>
      </c>
      <c r="IX38" s="27">
        <v>0.46660000000000001</v>
      </c>
      <c r="IY38" s="27">
        <v>0.39663714285714302</v>
      </c>
      <c r="IZ38" s="27">
        <v>0.2767</v>
      </c>
      <c r="JA38" s="27">
        <v>0.30400285714285702</v>
      </c>
      <c r="JB38" s="27">
        <v>0.19375616852571401</v>
      </c>
      <c r="JC38" s="27">
        <v>0.114082683031429</v>
      </c>
      <c r="JD38" s="27">
        <v>9.9332422237142906E-2</v>
      </c>
      <c r="JE38" s="27">
        <v>1.80920404171429E-2</v>
      </c>
      <c r="JF38" s="27">
        <v>9.6296132234285695E-2</v>
      </c>
      <c r="JG38" s="27">
        <v>0.35921285074285703</v>
      </c>
      <c r="JH38" s="27">
        <v>0.31758357486857203</v>
      </c>
      <c r="JI38" s="27">
        <v>0.17798994212285699</v>
      </c>
      <c r="JJ38" s="27">
        <v>0.48137198127714298</v>
      </c>
      <c r="JK38" s="27">
        <v>0.72888505936857095</v>
      </c>
      <c r="JL38" s="27">
        <v>0.49615969983714298</v>
      </c>
      <c r="JM38" s="27">
        <v>0.75562864315714295</v>
      </c>
      <c r="JN38" s="27">
        <v>0.54006878041428596</v>
      </c>
      <c r="JO38" s="27">
        <f t="shared" si="65"/>
        <v>5.8044072703876983</v>
      </c>
      <c r="JP38" s="27">
        <f t="shared" si="66"/>
        <v>0.21286284780595399</v>
      </c>
      <c r="JQ38" s="27">
        <v>32.245882352941202</v>
      </c>
      <c r="JR38" s="27">
        <v>47.250588235294103</v>
      </c>
      <c r="JS38" s="27">
        <v>49.207058823529401</v>
      </c>
      <c r="JT38" s="27">
        <v>-165.673058823529</v>
      </c>
      <c r="JU38" s="27">
        <v>-1.2292352941176501</v>
      </c>
      <c r="JV38" s="27">
        <v>-2.4350588235294102</v>
      </c>
      <c r="JW38" s="30">
        <v>105.5</v>
      </c>
      <c r="JX38" s="30">
        <v>119</v>
      </c>
      <c r="JY38" s="27">
        <v>0.44772499999999998</v>
      </c>
      <c r="JZ38" s="27">
        <v>0.38516944444444401</v>
      </c>
      <c r="KA38" s="27">
        <v>0.338547222222222</v>
      </c>
      <c r="KB38" s="27">
        <v>0.27719722222222198</v>
      </c>
      <c r="KC38" s="27">
        <v>0.204544444444444</v>
      </c>
      <c r="KD38" s="27">
        <v>0.21281944444444401</v>
      </c>
      <c r="KE38" s="27">
        <v>0.234955158722222</v>
      </c>
      <c r="KF38" s="27">
        <v>0.13855898721666701</v>
      </c>
      <c r="KG38" s="27">
        <v>0.16277952900833301</v>
      </c>
      <c r="KH38" s="27">
        <v>6.4163523774999995E-2</v>
      </c>
      <c r="KI38" s="27">
        <v>7.5063975397222205E-2</v>
      </c>
      <c r="KJ38" s="27">
        <v>0.37251530805833299</v>
      </c>
      <c r="KK38" s="27">
        <v>0.35532101355000001</v>
      </c>
      <c r="KL38" s="27">
        <v>0.15078471433333299</v>
      </c>
      <c r="KM38" s="27">
        <v>0.61545806726111096</v>
      </c>
      <c r="KN38" s="27">
        <v>0.54295008616944396</v>
      </c>
      <c r="KO38" s="27">
        <v>0.31685068688055601</v>
      </c>
      <c r="KP38" s="27">
        <v>0.57323327886944497</v>
      </c>
      <c r="KQ38" s="27">
        <v>0.36338501984166699</v>
      </c>
      <c r="KR38" s="27">
        <f t="shared" si="67"/>
        <v>1.3417540514776127</v>
      </c>
      <c r="KS38" s="27">
        <f t="shared" si="68"/>
        <v>0.16241048312070583</v>
      </c>
      <c r="KT38" s="27">
        <v>104.65555555555601</v>
      </c>
      <c r="KU38" s="27">
        <v>39.186111111111103</v>
      </c>
      <c r="KV38" s="27">
        <v>55.585555555555601</v>
      </c>
      <c r="KW38" s="27">
        <v>55.383888888888897</v>
      </c>
      <c r="KX38" s="27">
        <v>114.220388888889</v>
      </c>
      <c r="KY38" s="27">
        <v>-1.13161111111111</v>
      </c>
      <c r="KZ38" s="27">
        <v>-2.89377777777778</v>
      </c>
      <c r="LA38" s="30">
        <v>109.5</v>
      </c>
      <c r="LB38" s="30">
        <v>122</v>
      </c>
      <c r="LC38" s="30">
        <f t="shared" si="128"/>
        <v>4.8444444444439938</v>
      </c>
      <c r="LD38" s="27"/>
      <c r="LE38" s="27"/>
      <c r="LF38" s="27"/>
      <c r="LG38" s="27"/>
      <c r="LH38" s="27"/>
      <c r="LI38" s="27"/>
      <c r="LJ38" s="27"/>
      <c r="LK38" s="27"/>
      <c r="LL38" s="27"/>
      <c r="LM38" s="27"/>
      <c r="LN38" s="27"/>
      <c r="LO38" s="27"/>
      <c r="LP38" s="27"/>
      <c r="LQ38" s="27"/>
      <c r="LR38" s="27"/>
      <c r="LS38" s="27"/>
      <c r="LT38" s="27"/>
      <c r="LU38" s="27"/>
      <c r="LV38" s="27"/>
      <c r="LW38" s="27"/>
      <c r="LX38" s="27"/>
      <c r="LY38" s="27"/>
      <c r="LZ38" s="27"/>
      <c r="MA38" s="27"/>
      <c r="MB38" s="27"/>
      <c r="MC38" s="27"/>
      <c r="MD38" s="27"/>
      <c r="ME38" s="27"/>
      <c r="MF38" s="30"/>
      <c r="MG38" s="30"/>
      <c r="MH38" s="30"/>
      <c r="MI38" s="27">
        <v>0.54092291666666703</v>
      </c>
      <c r="MJ38" s="27">
        <v>0.308297916666667</v>
      </c>
      <c r="MK38" s="27">
        <v>0.215725</v>
      </c>
      <c r="ML38" s="27">
        <v>0.18676875000000001</v>
      </c>
      <c r="MM38" s="27">
        <v>0.14151875</v>
      </c>
      <c r="MN38" s="27">
        <v>0.17380625</v>
      </c>
      <c r="MO38" s="27">
        <v>0.48386208449375001</v>
      </c>
      <c r="MP38" s="27">
        <v>0.42859065210000002</v>
      </c>
      <c r="MQ38" s="27">
        <v>0.24472197565000001</v>
      </c>
      <c r="MR38" s="27">
        <v>0.17766664464375001</v>
      </c>
      <c r="MS38" s="27">
        <v>0.27263237294999998</v>
      </c>
      <c r="MT38" s="27">
        <v>0.58323813047291695</v>
      </c>
      <c r="MU38" s="27">
        <v>0.51137506605416705</v>
      </c>
      <c r="MV38" s="27">
        <v>0.1376102357125</v>
      </c>
      <c r="MW38" s="27">
        <v>1.9140721843791699</v>
      </c>
      <c r="MX38" s="27">
        <v>0.64289033101250004</v>
      </c>
      <c r="MY38" s="27">
        <v>0.56684932314583303</v>
      </c>
      <c r="MZ38" s="27">
        <v>0.71911194624791697</v>
      </c>
      <c r="NA38" s="27">
        <v>0.65966554066250005</v>
      </c>
      <c r="NB38" s="27">
        <f t="shared" si="73"/>
        <v>2.5128839878474087</v>
      </c>
      <c r="NC38" s="27">
        <f t="shared" si="74"/>
        <v>0.75454613029874973</v>
      </c>
      <c r="ND38" s="27">
        <v>112.433333333333</v>
      </c>
      <c r="NE38" s="27">
        <v>46.157499999999999</v>
      </c>
      <c r="NF38" s="27">
        <v>45.0341666666667</v>
      </c>
      <c r="NG38" s="27">
        <v>-81.914666666666704</v>
      </c>
      <c r="NH38" s="27">
        <v>-2.5186666666666699</v>
      </c>
      <c r="NI38" s="27">
        <v>-0.84339583333333301</v>
      </c>
      <c r="NJ38" s="28">
        <v>131</v>
      </c>
      <c r="NK38" s="28">
        <v>148.5</v>
      </c>
      <c r="NL38" s="30">
        <f t="shared" si="75"/>
        <v>18.566666666667004</v>
      </c>
      <c r="NM38" s="27">
        <v>0.53447857142857103</v>
      </c>
      <c r="NN38" s="27">
        <v>0.29178571428571398</v>
      </c>
      <c r="NO38" s="27">
        <v>0.1535</v>
      </c>
      <c r="NP38" s="27">
        <v>0.134228571428571</v>
      </c>
      <c r="NQ38" s="27">
        <v>0.11785714285714299</v>
      </c>
      <c r="NR38" s="27">
        <v>0.13641428571428599</v>
      </c>
      <c r="NS38" s="27">
        <v>0.59583225039285703</v>
      </c>
      <c r="NT38" s="27">
        <v>0.552537566714286</v>
      </c>
      <c r="NU38" s="27">
        <v>0.36901972102500002</v>
      </c>
      <c r="NV38" s="27">
        <v>0.311544822160714</v>
      </c>
      <c r="NW38" s="27">
        <v>0.29240912499285698</v>
      </c>
      <c r="NX38" s="27">
        <v>0.63666807240357104</v>
      </c>
      <c r="NY38" s="27">
        <v>0.59105076228571396</v>
      </c>
      <c r="NZ38" s="27">
        <v>6.4955940853571398E-2</v>
      </c>
      <c r="OA38" s="27">
        <v>3.0084051656428601</v>
      </c>
      <c r="OB38" s="27">
        <v>0.53073074108214302</v>
      </c>
      <c r="OC38" s="27">
        <v>0.49102459288571398</v>
      </c>
      <c r="OD38" s="27">
        <v>0.63651750340000002</v>
      </c>
      <c r="OE38" s="27">
        <v>0.60591337020357094</v>
      </c>
      <c r="OF38" s="27">
        <f t="shared" si="76"/>
        <v>1.7550103305785154</v>
      </c>
      <c r="OG38" s="27">
        <f t="shared" si="77"/>
        <v>0.83175030599755262</v>
      </c>
      <c r="OH38" s="27">
        <v>110.485714285714</v>
      </c>
      <c r="OI38" s="27">
        <v>37.924642857142899</v>
      </c>
      <c r="OJ38" s="27">
        <v>37.032857142857097</v>
      </c>
      <c r="OK38" s="27">
        <v>38.122105263157898</v>
      </c>
      <c r="OL38" s="28">
        <v>147</v>
      </c>
      <c r="OM38" s="28">
        <v>162</v>
      </c>
      <c r="ON38" s="30">
        <f t="shared" si="127"/>
        <v>36.514285714286004</v>
      </c>
      <c r="OO38" s="27">
        <v>0.59391315789473698</v>
      </c>
      <c r="OP38" s="27">
        <v>0.29898947368421103</v>
      </c>
      <c r="OQ38" s="27">
        <v>0.112892105263158</v>
      </c>
      <c r="OR38" s="27">
        <v>0.119510526315789</v>
      </c>
      <c r="OS38" s="27">
        <v>0.111531578947368</v>
      </c>
      <c r="OT38" s="27">
        <v>0.133423684210526</v>
      </c>
      <c r="OU38" s="27">
        <v>0.66170803358421104</v>
      </c>
      <c r="OV38" s="27">
        <v>0.67776331277894697</v>
      </c>
      <c r="OW38" s="27">
        <v>0.42707830239210498</v>
      </c>
      <c r="OX38" s="27">
        <v>0.450573992539474</v>
      </c>
      <c r="OY38" s="27">
        <v>0.32870004580789502</v>
      </c>
      <c r="OZ38" s="27">
        <v>0.68092713215263201</v>
      </c>
      <c r="PA38" s="27">
        <v>0.63043465074473704</v>
      </c>
      <c r="PB38" s="27">
        <v>3.49187428236842E-2</v>
      </c>
      <c r="PC38" s="27">
        <v>3.9860830140894699</v>
      </c>
      <c r="PD38" s="27">
        <v>0.48548331447368398</v>
      </c>
      <c r="PE38" s="27">
        <v>0.49687853731578902</v>
      </c>
      <c r="PF38" s="27">
        <v>0.61251094727368405</v>
      </c>
      <c r="PG38" s="27">
        <v>0.62115866331315805</v>
      </c>
      <c r="PH38" s="27">
        <f t="shared" si="79"/>
        <v>1.584781594241832</v>
      </c>
      <c r="PI38" s="27">
        <f t="shared" si="80"/>
        <v>0.98640156316011551</v>
      </c>
      <c r="PJ38" s="27">
        <v>111.666666666667</v>
      </c>
      <c r="PK38" s="27">
        <v>39.7158333333333</v>
      </c>
      <c r="PL38" s="27">
        <v>35.3333333333333</v>
      </c>
      <c r="PM38" s="27">
        <v>33.9583333333333</v>
      </c>
      <c r="PN38" s="27">
        <v>-18.707684210526299</v>
      </c>
      <c r="PO38" s="27">
        <v>-0.71428947368421103</v>
      </c>
      <c r="PP38" s="27">
        <v>-0.98702631578947397</v>
      </c>
      <c r="PQ38" s="27">
        <v>111.73333333333299</v>
      </c>
      <c r="PR38" s="30">
        <v>159</v>
      </c>
      <c r="PS38" s="30">
        <v>171</v>
      </c>
      <c r="PT38" s="30">
        <f t="shared" si="81"/>
        <v>47.333333333333002</v>
      </c>
      <c r="PU38" s="30">
        <f t="shared" si="82"/>
        <v>47.266666666667007</v>
      </c>
      <c r="PV38" s="27">
        <v>0.66661363636363602</v>
      </c>
      <c r="PW38" s="27">
        <v>0.30193181818181802</v>
      </c>
      <c r="PX38" s="27">
        <v>7.6220454545454605E-2</v>
      </c>
      <c r="PY38" s="27">
        <v>9.9404545454545495E-2</v>
      </c>
      <c r="PZ38" s="27">
        <v>9.3020454545454503E-2</v>
      </c>
      <c r="QA38" s="27">
        <v>0.123527272727273</v>
      </c>
      <c r="QB38" s="27">
        <v>0.73897450344545501</v>
      </c>
      <c r="QC38" s="27">
        <v>0.79319270621136395</v>
      </c>
      <c r="QD38" s="27">
        <v>0.50316383796818198</v>
      </c>
      <c r="QE38" s="27">
        <v>0.59541507163409102</v>
      </c>
      <c r="QF38" s="27">
        <v>0.37613367392727298</v>
      </c>
      <c r="QG38" s="27">
        <v>0.75391055598409096</v>
      </c>
      <c r="QH38" s="27">
        <v>0.68604742915454597</v>
      </c>
      <c r="QI38" s="27">
        <v>3.4205690509090898E-2</v>
      </c>
      <c r="QJ38" s="27">
        <v>5.7193127754659097</v>
      </c>
      <c r="QK38" s="27">
        <v>0.47467579052499997</v>
      </c>
      <c r="QL38" s="27">
        <v>0.50910901293636401</v>
      </c>
      <c r="QM38" s="27">
        <v>0.61810651177727305</v>
      </c>
      <c r="QN38" s="27">
        <v>0.643151178734091</v>
      </c>
      <c r="QO38" s="27">
        <f t="shared" si="83"/>
        <v>1.61569985802463</v>
      </c>
      <c r="QP38" s="27">
        <f t="shared" si="84"/>
        <v>1.2078283778697778</v>
      </c>
      <c r="QQ38" s="27"/>
      <c r="QR38" s="27"/>
      <c r="QS38" s="27"/>
      <c r="QT38" s="27"/>
      <c r="QU38" s="27"/>
      <c r="QV38" s="27"/>
      <c r="QW38" s="27"/>
      <c r="QX38" s="27"/>
      <c r="QY38" s="27"/>
      <c r="QZ38" s="30"/>
      <c r="RA38" s="30">
        <v>180</v>
      </c>
      <c r="RB38" s="30"/>
      <c r="RC38" s="30"/>
      <c r="RD38" s="27">
        <v>0.85339487179487195</v>
      </c>
      <c r="RE38" s="27">
        <v>0.38834615384615401</v>
      </c>
      <c r="RF38" s="27">
        <v>7.9874358974359003E-2</v>
      </c>
      <c r="RG38" s="27">
        <v>0.105202564102564</v>
      </c>
      <c r="RH38" s="27">
        <v>0.105761538461538</v>
      </c>
      <c r="RI38" s="27">
        <v>0.13983846153846199</v>
      </c>
      <c r="RJ38" s="27">
        <v>0.77894689723589805</v>
      </c>
      <c r="RK38" s="27">
        <v>0.826820638984615</v>
      </c>
      <c r="RL38" s="27">
        <v>0.57186787709487197</v>
      </c>
      <c r="RM38" s="27">
        <v>0.656422703130769</v>
      </c>
      <c r="RN38" s="27">
        <v>0.37397961244871802</v>
      </c>
      <c r="RO38" s="27">
        <v>0.77789262381025603</v>
      </c>
      <c r="RP38" s="27">
        <v>0.71656212832307697</v>
      </c>
      <c r="RQ38" s="27">
        <v>-1.36414338717949E-3</v>
      </c>
      <c r="RR38" s="27">
        <v>7.1045878662256401</v>
      </c>
      <c r="RS38" s="27">
        <v>0.45248754595128199</v>
      </c>
      <c r="RT38" s="27">
        <v>0.480114561225641</v>
      </c>
      <c r="RU38" s="27">
        <v>0.60133637917179505</v>
      </c>
      <c r="RV38" s="27">
        <v>0.62143886223589695</v>
      </c>
      <c r="RW38" s="27">
        <f t="shared" si="88"/>
        <v>1.5075891075940944</v>
      </c>
      <c r="RX38" s="27">
        <f t="shared" si="89"/>
        <v>1.1975108117922808</v>
      </c>
      <c r="RY38" s="27">
        <v>99.8642857142857</v>
      </c>
      <c r="RZ38" s="27">
        <v>36.136785714285701</v>
      </c>
      <c r="SA38" s="27">
        <v>31.889285714285698</v>
      </c>
      <c r="SB38" s="27">
        <v>31.9439285714286</v>
      </c>
      <c r="SC38" s="27">
        <v>122.478571428571</v>
      </c>
      <c r="SD38" s="27">
        <v>168.5</v>
      </c>
      <c r="SE38" s="27">
        <v>183</v>
      </c>
      <c r="SF38" s="30">
        <f t="shared" si="90"/>
        <v>68.6357142857143</v>
      </c>
      <c r="SG38" s="30">
        <f t="shared" si="91"/>
        <v>46.021428571428999</v>
      </c>
      <c r="SH38" s="27">
        <v>0.74021395348837205</v>
      </c>
      <c r="SI38" s="27">
        <v>0.32237441860465099</v>
      </c>
      <c r="SJ38" s="27">
        <v>6.1923255813953498E-2</v>
      </c>
      <c r="SK38" s="27">
        <v>8.8709302325581399E-2</v>
      </c>
      <c r="SL38" s="27">
        <v>8.9525581395348802E-2</v>
      </c>
      <c r="SM38" s="27">
        <v>0.12472093023255799</v>
      </c>
      <c r="SN38" s="27">
        <v>0.785166097355814</v>
      </c>
      <c r="SO38" s="27">
        <v>0.84420441814651204</v>
      </c>
      <c r="SP38" s="27">
        <v>0.56706697210930201</v>
      </c>
      <c r="SQ38" s="27">
        <v>0.67531214955581398</v>
      </c>
      <c r="SR38" s="27">
        <v>0.39318452361860501</v>
      </c>
      <c r="SS38" s="27">
        <v>0.78328397490000001</v>
      </c>
      <c r="ST38" s="27">
        <v>0.71044848387674397</v>
      </c>
      <c r="SU38" s="27">
        <v>-3.1851889395348898E-3</v>
      </c>
      <c r="SV38" s="27">
        <v>7.3355233067232604</v>
      </c>
      <c r="SW38" s="27">
        <v>0.46593187020930199</v>
      </c>
      <c r="SX38" s="27">
        <v>0.50083674043488402</v>
      </c>
      <c r="SY38" s="27">
        <v>0.61650829327441903</v>
      </c>
      <c r="SZ38" s="27">
        <v>0.641563369406977</v>
      </c>
      <c r="TA38" s="27">
        <f t="shared" si="92"/>
        <v>1.6042913013197153</v>
      </c>
      <c r="TB38" s="27">
        <f t="shared" si="93"/>
        <v>1.2961311778157723</v>
      </c>
      <c r="TC38" s="27">
        <v>0.86274468085106404</v>
      </c>
      <c r="TD38" s="27">
        <v>0.374817021276596</v>
      </c>
      <c r="TE38" s="27">
        <v>6.8855319148936195E-2</v>
      </c>
      <c r="TF38" s="27">
        <v>9.8972340425531893E-2</v>
      </c>
      <c r="TG38" s="27">
        <v>0.10646170212766</v>
      </c>
      <c r="TH38" s="27">
        <v>0.13627659574468101</v>
      </c>
      <c r="TI38" s="27">
        <v>0.79316107061702101</v>
      </c>
      <c r="TJ38" s="27">
        <v>0.850699962434042</v>
      </c>
      <c r="TK38" s="27">
        <v>0.58058011714680802</v>
      </c>
      <c r="TL38" s="27">
        <v>0.68702791403404295</v>
      </c>
      <c r="TM38" s="27">
        <v>0.39424210967872297</v>
      </c>
      <c r="TN38" s="27">
        <v>0.77920216662340402</v>
      </c>
      <c r="TO38" s="27">
        <v>0.72586019509574495</v>
      </c>
      <c r="TP38" s="27">
        <v>-3.4021021351063802E-2</v>
      </c>
      <c r="TQ38" s="27">
        <v>7.6998427206787197</v>
      </c>
      <c r="TR38" s="27">
        <v>0.46357447323829798</v>
      </c>
      <c r="TS38" s="27">
        <v>0.49707176475319098</v>
      </c>
      <c r="TT38" s="27">
        <v>0.61516571361914896</v>
      </c>
      <c r="TU38" s="27">
        <v>0.63920143875319102</v>
      </c>
      <c r="TV38" s="27">
        <f t="shared" si="94"/>
        <v>1.5947344265031069</v>
      </c>
      <c r="TW38" s="27">
        <f t="shared" si="95"/>
        <v>1.3017756181739735</v>
      </c>
      <c r="TX38" s="27">
        <v>103.893617021277</v>
      </c>
      <c r="TY38" s="27">
        <v>34.275957446808498</v>
      </c>
      <c r="TZ38" s="27">
        <v>28.967234042553201</v>
      </c>
      <c r="UA38" s="27">
        <v>29.142553191489402</v>
      </c>
      <c r="UB38" s="27">
        <v>-68.767787234042601</v>
      </c>
      <c r="UC38" s="27">
        <v>-2.8558085106383002</v>
      </c>
      <c r="UD38" s="27">
        <v>-2.5213191489361702</v>
      </c>
      <c r="UE38" s="27">
        <v>119.485106382979</v>
      </c>
      <c r="UF38" s="27">
        <v>185</v>
      </c>
      <c r="UG38" s="30">
        <f t="shared" si="96"/>
        <v>81.106382978723005</v>
      </c>
      <c r="UH38" s="30">
        <f t="shared" si="97"/>
        <v>65.514893617021002</v>
      </c>
      <c r="UI38" s="27">
        <v>0.82513114754098404</v>
      </c>
      <c r="UJ38" s="27">
        <v>0.340131147540984</v>
      </c>
      <c r="UK38" s="27">
        <v>5.7721311475409799E-2</v>
      </c>
      <c r="UL38" s="27">
        <v>8.7126229508196706E-2</v>
      </c>
      <c r="UM38" s="27">
        <v>9.01163934426229E-2</v>
      </c>
      <c r="UN38" s="27">
        <v>0.12521311475409799</v>
      </c>
      <c r="UO38" s="27">
        <v>0.80878702780983602</v>
      </c>
      <c r="UP38" s="27">
        <v>0.86813224916393505</v>
      </c>
      <c r="UQ38" s="27">
        <v>0.59132552994098297</v>
      </c>
      <c r="UR38" s="27">
        <v>0.70696879731147499</v>
      </c>
      <c r="US38" s="27">
        <v>0.41703713691639299</v>
      </c>
      <c r="UT38" s="27">
        <v>0.80234867887704897</v>
      </c>
      <c r="UU38" s="27">
        <v>0.73571338054426205</v>
      </c>
      <c r="UV38" s="27">
        <v>-1.52657778770492E-2</v>
      </c>
      <c r="UW38" s="27">
        <v>8.4964970242655706</v>
      </c>
      <c r="UX38" s="27">
        <v>0.48069218518196699</v>
      </c>
      <c r="UY38" s="27">
        <v>0.51558544270819695</v>
      </c>
      <c r="UZ38" s="27">
        <v>0.63331562406229502</v>
      </c>
      <c r="VA38" s="27">
        <v>0.65798876425573805</v>
      </c>
      <c r="VB38" s="27">
        <f t="shared" si="98"/>
        <v>1.7173622801416357</v>
      </c>
      <c r="VC38" s="27">
        <f t="shared" si="99"/>
        <v>1.4259205706574112</v>
      </c>
      <c r="VD38" s="27">
        <v>103.070491803279</v>
      </c>
      <c r="VE38" s="27">
        <v>37.193114754098403</v>
      </c>
      <c r="VF38" s="27">
        <v>27.435245901639298</v>
      </c>
      <c r="VG38" s="27">
        <v>27.498852459016401</v>
      </c>
      <c r="VH38" s="27">
        <v>166.811704918033</v>
      </c>
      <c r="VI38" s="27">
        <v>-2.90244262295082</v>
      </c>
      <c r="VJ38" s="27">
        <v>-2.03509836065574</v>
      </c>
      <c r="VK38" s="27">
        <v>139.15333333333299</v>
      </c>
      <c r="VL38" s="27">
        <v>190</v>
      </c>
      <c r="VM38" s="30">
        <f t="shared" si="100"/>
        <v>86.929508196721002</v>
      </c>
      <c r="VN38" s="30">
        <f t="shared" si="101"/>
        <v>50.846666666667005</v>
      </c>
      <c r="VO38" s="27">
        <v>0.87399069767441895</v>
      </c>
      <c r="VP38" s="27">
        <v>0.37289302325581403</v>
      </c>
      <c r="VQ38" s="27">
        <v>6.1702325581395399E-2</v>
      </c>
      <c r="VR38" s="27">
        <v>9.4797674418604594E-2</v>
      </c>
      <c r="VS38" s="27">
        <v>0.105223255813954</v>
      </c>
      <c r="VT38" s="27">
        <v>0.13240930232558101</v>
      </c>
      <c r="VU38" s="27">
        <v>0.80476543130465095</v>
      </c>
      <c r="VV38" s="27">
        <v>0.86733808024883696</v>
      </c>
      <c r="VW38" s="27">
        <v>0.59490521565348797</v>
      </c>
      <c r="VX38" s="27">
        <v>0.71361821790232605</v>
      </c>
      <c r="VY38" s="27">
        <v>0.403071489604651</v>
      </c>
      <c r="VZ38" s="27">
        <v>0.78437672852092999</v>
      </c>
      <c r="WA38" s="27">
        <v>0.73612648182092999</v>
      </c>
      <c r="WB38" s="27">
        <v>-5.1669172567441898E-2</v>
      </c>
      <c r="WC38" s="27">
        <v>8.2914562141651196</v>
      </c>
      <c r="WD38" s="27">
        <v>0.46508547708139503</v>
      </c>
      <c r="WE38" s="27">
        <v>0.50073655845814002</v>
      </c>
      <c r="WF38" s="27">
        <v>0.61849385472325602</v>
      </c>
      <c r="WG38" s="27">
        <v>0.64397724238837195</v>
      </c>
      <c r="WH38" s="27">
        <f t="shared" si="102"/>
        <v>1.6102591695812039</v>
      </c>
      <c r="WI38" s="27">
        <f t="shared" si="103"/>
        <v>1.3438108067654548</v>
      </c>
      <c r="WJ38" s="27">
        <v>97.281395348837194</v>
      </c>
      <c r="WK38" s="27">
        <v>37.594186046511602</v>
      </c>
      <c r="WL38" s="27">
        <v>29.580697674418602</v>
      </c>
      <c r="WM38" s="27">
        <v>30.175116279069801</v>
      </c>
      <c r="WN38" s="27">
        <v>-122.48637209302299</v>
      </c>
      <c r="WO38" s="27">
        <v>-2.72809302325581</v>
      </c>
      <c r="WP38" s="27">
        <v>-2.24427906976744</v>
      </c>
      <c r="WQ38" s="27">
        <v>148.946341463415</v>
      </c>
      <c r="WR38" s="27">
        <v>196.5</v>
      </c>
      <c r="WS38" s="30">
        <f t="shared" si="104"/>
        <v>99.218604651162806</v>
      </c>
      <c r="WT38" s="30">
        <f t="shared" si="105"/>
        <v>47.553658536585004</v>
      </c>
      <c r="WU38" s="28">
        <v>4.9800000000000004</v>
      </c>
      <c r="WV38" s="24">
        <v>1.01</v>
      </c>
      <c r="WW38" s="28">
        <v>78.599999999999994</v>
      </c>
      <c r="WX38" s="28">
        <v>27.7</v>
      </c>
      <c r="WY38" s="28">
        <v>6.1</v>
      </c>
      <c r="WZ38" s="28">
        <v>12.1</v>
      </c>
    </row>
    <row r="39" spans="1:624" x14ac:dyDescent="0.25">
      <c r="A39" s="27">
        <v>58</v>
      </c>
      <c r="B39" s="27">
        <v>8</v>
      </c>
      <c r="C39" s="27">
        <v>408</v>
      </c>
      <c r="D39" s="27">
        <v>4</v>
      </c>
      <c r="E39" s="27" t="s">
        <v>46</v>
      </c>
      <c r="F39" s="27">
        <v>5</v>
      </c>
      <c r="G39" s="27">
        <f t="shared" si="0"/>
        <v>65.52000000000001</v>
      </c>
      <c r="H39" s="28">
        <f t="shared" si="1"/>
        <v>21.840000000000003</v>
      </c>
      <c r="I39" s="29">
        <v>58.5</v>
      </c>
      <c r="J39" s="27">
        <f t="shared" si="2"/>
        <v>21.840000000000003</v>
      </c>
      <c r="K39" s="27">
        <f t="shared" si="3"/>
        <v>21.840000000000003</v>
      </c>
      <c r="L39" s="27">
        <f t="shared" si="4"/>
        <v>21.840000000000003</v>
      </c>
      <c r="M39" s="30">
        <v>408698.26829799998</v>
      </c>
      <c r="N39" s="30">
        <v>3660434.0285319998</v>
      </c>
      <c r="O39" s="31">
        <v>33.078671999999997</v>
      </c>
      <c r="P39" s="31">
        <v>-111.978219</v>
      </c>
      <c r="Q39" s="27">
        <v>48.96</v>
      </c>
      <c r="R39" s="27">
        <v>18.72</v>
      </c>
      <c r="S39" s="27">
        <v>32.320000000000007</v>
      </c>
      <c r="T39" s="27">
        <v>55.679999999999993</v>
      </c>
      <c r="U39" s="27">
        <v>26.72</v>
      </c>
      <c r="V39" s="27">
        <v>17.600000000000001</v>
      </c>
      <c r="W39" s="27">
        <v>43.882352941176499</v>
      </c>
      <c r="X39" s="27">
        <f t="shared" si="5"/>
        <v>-43.882352941176499</v>
      </c>
      <c r="Y39" s="29">
        <v>-9999</v>
      </c>
      <c r="Z39" s="29">
        <v>-9999</v>
      </c>
      <c r="AA39" s="29">
        <v>-9999</v>
      </c>
      <c r="AB39" s="27">
        <v>8.5</v>
      </c>
      <c r="AC39" s="27">
        <v>7.2</v>
      </c>
      <c r="AD39" s="27">
        <v>0.8</v>
      </c>
      <c r="AE39" s="27" t="s">
        <v>98</v>
      </c>
      <c r="AF39" s="27">
        <v>2</v>
      </c>
      <c r="AG39" s="27">
        <v>0.9</v>
      </c>
      <c r="AH39" s="27">
        <v>0.7</v>
      </c>
      <c r="AI39" s="27">
        <v>2</v>
      </c>
      <c r="AJ39" s="27">
        <v>284</v>
      </c>
      <c r="AK39" s="27">
        <v>33</v>
      </c>
      <c r="AL39" s="27">
        <v>0.87</v>
      </c>
      <c r="AM39" s="27">
        <v>4.9000000000000004</v>
      </c>
      <c r="AN39" s="27">
        <v>14.4</v>
      </c>
      <c r="AO39" s="27">
        <v>3.02</v>
      </c>
      <c r="AP39" s="27">
        <v>4146</v>
      </c>
      <c r="AQ39" s="27">
        <v>287</v>
      </c>
      <c r="AR39" s="27">
        <v>207</v>
      </c>
      <c r="AS39" s="27">
        <v>24.7</v>
      </c>
      <c r="AT39" s="27">
        <v>0</v>
      </c>
      <c r="AU39" s="27">
        <v>3</v>
      </c>
      <c r="AV39" s="27">
        <v>83</v>
      </c>
      <c r="AW39" s="27">
        <v>10</v>
      </c>
      <c r="AX39" s="27">
        <v>4</v>
      </c>
      <c r="AY39" s="27">
        <v>0.9</v>
      </c>
      <c r="AZ39" s="27">
        <v>24</v>
      </c>
      <c r="BA39" s="27">
        <v>46.171171171171167</v>
      </c>
      <c r="BB39" s="27">
        <v>39</v>
      </c>
      <c r="BC39" s="27">
        <v>3.5449999999999999</v>
      </c>
      <c r="BD39" s="27">
        <v>1.06</v>
      </c>
      <c r="BE39" s="27">
        <v>0.34500000000000003</v>
      </c>
      <c r="BF39" s="32">
        <v>4.8431343209137605</v>
      </c>
      <c r="BG39" s="32">
        <v>3.1848718586713112</v>
      </c>
      <c r="BH39" s="32">
        <v>2.0970641102456562</v>
      </c>
      <c r="BI39" s="32">
        <v>0.47990401919616082</v>
      </c>
      <c r="BJ39" s="32">
        <v>1.3544467682501744</v>
      </c>
      <c r="BK39" s="32">
        <v>2.7207827866806458</v>
      </c>
      <c r="BL39" s="24">
        <f t="shared" si="6"/>
        <v>32.112024718340287</v>
      </c>
      <c r="BM39" s="24">
        <f t="shared" si="7"/>
        <v>40.50028115932291</v>
      </c>
      <c r="BN39" s="24">
        <f t="shared" si="8"/>
        <v>42.419897236107552</v>
      </c>
      <c r="BO39" s="28">
        <f t="shared" si="9"/>
        <v>58.720815455830831</v>
      </c>
      <c r="BP39" s="24">
        <f t="shared" si="10"/>
        <v>1.9196160767846433</v>
      </c>
      <c r="BQ39" s="24">
        <f t="shared" si="11"/>
        <v>5.4177870730006976</v>
      </c>
      <c r="BR39" s="24">
        <f t="shared" si="12"/>
        <v>10.883131146722583</v>
      </c>
      <c r="BS39" s="24">
        <f t="shared" si="13"/>
        <v>18.220534296507925</v>
      </c>
      <c r="BT39" s="32">
        <v>2.4038701311655277</v>
      </c>
      <c r="BU39" s="32">
        <v>1.7263681592039801</v>
      </c>
      <c r="BV39" s="32">
        <v>1.5901500423707693</v>
      </c>
      <c r="BW39" s="32">
        <v>1.8763411347871652</v>
      </c>
      <c r="BX39" s="32">
        <v>3.9226464121527087</v>
      </c>
      <c r="BY39" s="32">
        <v>3.472395703222583</v>
      </c>
      <c r="BZ39" s="24">
        <f t="shared" si="14"/>
        <v>16.520953161478033</v>
      </c>
      <c r="CA39" s="24">
        <f t="shared" si="15"/>
        <v>22.881553330961111</v>
      </c>
      <c r="CB39" s="24">
        <f t="shared" si="16"/>
        <v>30.386917870109773</v>
      </c>
      <c r="CC39" s="24">
        <f t="shared" si="17"/>
        <v>7.505364539148661</v>
      </c>
      <c r="CD39" s="24">
        <f t="shared" si="18"/>
        <v>15.690585648610835</v>
      </c>
      <c r="CE39" s="24">
        <f t="shared" si="19"/>
        <v>13.889582812890332</v>
      </c>
      <c r="CF39" s="24">
        <f t="shared" si="20"/>
        <v>37.085533000649832</v>
      </c>
      <c r="CG39" s="27">
        <v>3.3994192450185245</v>
      </c>
      <c r="CH39" s="27">
        <v>0.7341190571314421</v>
      </c>
      <c r="CI39" s="27">
        <v>0.89500000000000002</v>
      </c>
      <c r="CJ39" s="27">
        <v>47.454917828063344</v>
      </c>
      <c r="CK39" s="27">
        <v>40.5</v>
      </c>
      <c r="CL39" s="27">
        <f t="shared" si="21"/>
        <v>6.7792739754376203</v>
      </c>
      <c r="CM39" s="27">
        <v>5.2529182879377432</v>
      </c>
      <c r="CN39" s="27">
        <f t="shared" si="22"/>
        <v>1.3132295719844358</v>
      </c>
      <c r="CO39" s="27">
        <v>1.5678662087501865</v>
      </c>
      <c r="CP39" s="29">
        <v>-9999</v>
      </c>
      <c r="CQ39" s="28">
        <f t="shared" si="129"/>
        <v>16.534153208599868</v>
      </c>
      <c r="CR39" s="28">
        <f t="shared" si="130"/>
        <v>20.114153208599866</v>
      </c>
      <c r="CS39" s="28">
        <f t="shared" si="25"/>
        <v>47.231249110350348</v>
      </c>
      <c r="CT39" s="28">
        <f t="shared" si="26"/>
        <v>58.755632233288836</v>
      </c>
      <c r="CU39" s="27">
        <f t="shared" si="27"/>
        <v>27.117095901750481</v>
      </c>
      <c r="CV39" s="27">
        <f t="shared" si="28"/>
        <v>5.2529182879377432</v>
      </c>
      <c r="CW39" s="27">
        <f t="shared" si="131"/>
        <v>6.2714648350007458</v>
      </c>
      <c r="CX39" s="27">
        <f t="shared" si="132"/>
        <v>38.641479024688977</v>
      </c>
      <c r="CY39" s="29">
        <v>-9999</v>
      </c>
      <c r="CZ39" s="29">
        <v>-9999</v>
      </c>
      <c r="DA39" s="29">
        <v>-9999</v>
      </c>
      <c r="DB39" s="29">
        <v>-9999</v>
      </c>
      <c r="DC39" s="29">
        <v>-9999</v>
      </c>
      <c r="DD39" s="29">
        <v>-9999</v>
      </c>
      <c r="DE39" s="24">
        <v>7.6</v>
      </c>
      <c r="DF39" s="24">
        <v>7.6</v>
      </c>
      <c r="DG39" s="24">
        <v>7.6</v>
      </c>
      <c r="DH39" s="24" t="s">
        <v>227</v>
      </c>
      <c r="DI39" s="24" t="s">
        <v>227</v>
      </c>
      <c r="DJ39" s="24">
        <v>21.333333333333332</v>
      </c>
      <c r="DK39" s="24">
        <v>36</v>
      </c>
      <c r="DL39" s="24">
        <v>34.333333333333336</v>
      </c>
      <c r="DM39" s="24">
        <v>46.666666666666664</v>
      </c>
      <c r="DN39" s="24">
        <v>44.333333333333336</v>
      </c>
      <c r="DO39" s="24">
        <v>55.333333333333336</v>
      </c>
      <c r="DP39" s="24">
        <v>50</v>
      </c>
      <c r="DQ39" s="24">
        <v>58.666666666666664</v>
      </c>
      <c r="DR39" s="28">
        <f>AVERAGE(DK39,DO39)</f>
        <v>45.666666666666671</v>
      </c>
      <c r="DS39" s="28">
        <f t="shared" si="31"/>
        <v>42.888888888888893</v>
      </c>
      <c r="DT39" s="24">
        <v>63.333333333333336</v>
      </c>
      <c r="DU39" s="24">
        <v>66.666666666666671</v>
      </c>
      <c r="DV39" s="24">
        <v>66.666666666666671</v>
      </c>
      <c r="DW39" s="24">
        <v>72.333333333333329</v>
      </c>
      <c r="DX39" s="24">
        <v>68.666666666666671</v>
      </c>
      <c r="DY39" s="24">
        <v>81</v>
      </c>
      <c r="DZ39" s="28">
        <v>64.666666666666671</v>
      </c>
      <c r="EA39" s="28">
        <v>75</v>
      </c>
      <c r="EB39" s="24">
        <v>178</v>
      </c>
      <c r="EC39" s="24">
        <v>189</v>
      </c>
      <c r="ED39" s="24">
        <v>199</v>
      </c>
      <c r="EE39" s="24">
        <v>199</v>
      </c>
      <c r="EF39" s="24">
        <v>201</v>
      </c>
      <c r="EG39" s="24">
        <v>203</v>
      </c>
      <c r="EH39" s="33">
        <v>-9999</v>
      </c>
      <c r="EI39" s="33">
        <v>-9999</v>
      </c>
      <c r="EJ39" s="33">
        <v>-9999</v>
      </c>
      <c r="EK39" s="33">
        <v>-9999</v>
      </c>
      <c r="EL39" s="33">
        <v>-9999</v>
      </c>
      <c r="EM39" s="33">
        <v>-9999</v>
      </c>
      <c r="EN39" s="33">
        <v>-9999</v>
      </c>
      <c r="EO39" s="33">
        <v>-9999</v>
      </c>
      <c r="EP39" s="33">
        <v>-9999</v>
      </c>
      <c r="EQ39" s="29">
        <v>-9999</v>
      </c>
      <c r="ER39" s="29">
        <v>-9999</v>
      </c>
      <c r="ES39" s="29">
        <v>-9999</v>
      </c>
      <c r="ET39" s="29">
        <v>-9999</v>
      </c>
      <c r="EU39" s="29">
        <v>-9999</v>
      </c>
      <c r="EV39" s="29">
        <v>-9999</v>
      </c>
      <c r="EW39" s="33">
        <v>-9999</v>
      </c>
      <c r="EX39" s="33">
        <v>-9999</v>
      </c>
      <c r="EY39" s="29">
        <v>-9999</v>
      </c>
      <c r="EZ39" s="29">
        <v>-9999</v>
      </c>
      <c r="FA39" s="29">
        <v>-9999</v>
      </c>
      <c r="FB39" s="29">
        <v>-9999</v>
      </c>
      <c r="FC39" s="29">
        <v>-9999</v>
      </c>
      <c r="FD39" s="29">
        <v>-9999</v>
      </c>
      <c r="FE39" s="29">
        <v>-9999</v>
      </c>
      <c r="FF39" s="29">
        <v>-9999</v>
      </c>
      <c r="FG39" s="29">
        <v>-9999</v>
      </c>
      <c r="FH39" s="29">
        <v>-9999</v>
      </c>
      <c r="FI39" s="27">
        <v>279.88</v>
      </c>
      <c r="FJ39" s="27">
        <v>12</v>
      </c>
      <c r="FK39" s="27">
        <v>257.56</v>
      </c>
      <c r="FL39" s="27">
        <v>239.91999999999996</v>
      </c>
      <c r="FM39" s="27">
        <v>196</v>
      </c>
      <c r="FN39" s="27">
        <v>164.72</v>
      </c>
      <c r="FO39" s="27">
        <v>384.08000000000004</v>
      </c>
      <c r="FP39" s="27">
        <v>207.46</v>
      </c>
      <c r="FQ39" s="27">
        <v>162.17999999999998</v>
      </c>
      <c r="FR39" s="27">
        <v>217.56</v>
      </c>
      <c r="FS39" s="27">
        <v>168.09</v>
      </c>
      <c r="FT39" s="24">
        <f t="shared" si="32"/>
        <v>1589.9999999999998</v>
      </c>
      <c r="FU39" s="24">
        <f t="shared" si="33"/>
        <v>1419.6428571428569</v>
      </c>
      <c r="FV39" s="24">
        <f t="shared" si="34"/>
        <v>2743.9215686274511</v>
      </c>
      <c r="FW39" s="24">
        <f t="shared" si="114"/>
        <v>2352.1568627450974</v>
      </c>
      <c r="FX39" s="24">
        <f t="shared" si="36"/>
        <v>1614.9019607843138</v>
      </c>
      <c r="FY39" s="24">
        <f t="shared" si="37"/>
        <v>3765.4901960784318</v>
      </c>
      <c r="FZ39" s="24">
        <f t="shared" si="38"/>
        <v>10476.470588235294</v>
      </c>
      <c r="GA39" s="24">
        <f t="shared" si="39"/>
        <v>2033.9215686274511</v>
      </c>
      <c r="GB39" s="24">
        <v>67.739999999999995</v>
      </c>
      <c r="GC39" s="24">
        <v>55.84</v>
      </c>
      <c r="GD39" s="24">
        <f t="shared" si="115"/>
        <v>83.880000000000024</v>
      </c>
      <c r="GE39" s="27">
        <v>2.9</v>
      </c>
      <c r="GF39" s="27">
        <f t="shared" si="116"/>
        <v>79.573725490196068</v>
      </c>
      <c r="GG39" s="27">
        <v>0.82299999999999995</v>
      </c>
      <c r="GH39" s="27">
        <f t="shared" si="117"/>
        <v>19.35825098039215</v>
      </c>
      <c r="GI39" s="27">
        <v>1.53</v>
      </c>
      <c r="GJ39" s="27">
        <f t="shared" si="118"/>
        <v>24.708000000000002</v>
      </c>
      <c r="GK39" s="27">
        <v>3.85</v>
      </c>
      <c r="GL39" s="27">
        <v>3.4689999999999999</v>
      </c>
      <c r="GM39" s="27">
        <f t="shared" si="44"/>
        <v>1.1098299221677717</v>
      </c>
      <c r="GN39" s="29">
        <v>-9999</v>
      </c>
      <c r="GO39" s="27">
        <f t="shared" si="45"/>
        <v>78.305980392156869</v>
      </c>
      <c r="GP39" s="24">
        <f t="shared" si="46"/>
        <v>201.94595686274508</v>
      </c>
      <c r="GQ39" s="24">
        <f t="shared" si="47"/>
        <v>180.30889005602236</v>
      </c>
      <c r="GR39" s="24">
        <f t="shared" si="133"/>
        <v>109.96025162201629</v>
      </c>
      <c r="GS39" s="27">
        <v>18.600000000000001</v>
      </c>
      <c r="GT39" s="24">
        <v>6.48</v>
      </c>
      <c r="GU39" s="24">
        <f t="shared" si="48"/>
        <v>5.9700000000000006</v>
      </c>
      <c r="GV39" s="27">
        <f t="shared" si="49"/>
        <v>4619.1594072420867</v>
      </c>
      <c r="GW39" s="27">
        <v>2.0999999999999996</v>
      </c>
      <c r="GX39" s="27">
        <f t="shared" si="50"/>
        <v>0.35175879396984916</v>
      </c>
      <c r="GY39" s="27">
        <f t="shared" si="51"/>
        <v>1624.8299422459597</v>
      </c>
      <c r="GZ39" s="29">
        <v>-9999</v>
      </c>
      <c r="HA39" s="29">
        <v>-9999</v>
      </c>
      <c r="HB39" s="27">
        <v>5376.585714285713</v>
      </c>
      <c r="HC39" s="27">
        <f t="shared" si="52"/>
        <v>1891.2613065326625</v>
      </c>
      <c r="HD39" s="27">
        <f t="shared" si="53"/>
        <v>1957.4554522613055</v>
      </c>
      <c r="HE39" s="29">
        <v>-9999</v>
      </c>
      <c r="HF39" s="30">
        <v>3.19</v>
      </c>
      <c r="HG39" s="30">
        <f t="shared" si="55"/>
        <v>3.13</v>
      </c>
      <c r="HH39" s="30">
        <v>2274</v>
      </c>
      <c r="HI39" s="30">
        <f t="shared" si="56"/>
        <v>0.48302469135802462</v>
      </c>
      <c r="HJ39" s="27">
        <f t="shared" si="57"/>
        <v>2468.1940551260059</v>
      </c>
      <c r="HK39" s="27">
        <f t="shared" si="58"/>
        <v>1759.4587088891967</v>
      </c>
      <c r="HL39" s="27">
        <v>3.85</v>
      </c>
      <c r="HM39" s="30">
        <f t="shared" si="119"/>
        <v>95.02547112235122</v>
      </c>
      <c r="HN39" s="30">
        <f t="shared" si="60"/>
        <v>106.42852765703337</v>
      </c>
      <c r="HO39" s="30">
        <f t="shared" si="61"/>
        <v>0.52701489700716697</v>
      </c>
      <c r="HP39" s="27">
        <v>3.45</v>
      </c>
      <c r="HQ39" s="27">
        <v>0.55164400000000002</v>
      </c>
      <c r="HR39" s="27">
        <v>0.47095599999999999</v>
      </c>
      <c r="HS39" s="27">
        <v>0.45390000000000003</v>
      </c>
      <c r="HT39" s="27">
        <v>0.38250000000000001</v>
      </c>
      <c r="HU39" s="27">
        <v>0.2697</v>
      </c>
      <c r="HV39" s="27">
        <v>0.29793199999999997</v>
      </c>
      <c r="HW39" s="27">
        <v>0.180989024</v>
      </c>
      <c r="HX39" s="27">
        <v>9.7125670760000005E-2</v>
      </c>
      <c r="HY39" s="27">
        <v>0.10362467568</v>
      </c>
      <c r="HZ39" s="27">
        <v>1.842361876E-2</v>
      </c>
      <c r="IA39" s="27">
        <v>7.8850381479999995E-2</v>
      </c>
      <c r="IB39" s="27">
        <v>0.34325819967999999</v>
      </c>
      <c r="IC39" s="27">
        <v>0.29858524564</v>
      </c>
      <c r="ID39" s="27">
        <v>0.17305185980000001</v>
      </c>
      <c r="IE39" s="27">
        <v>0.44226893911999998</v>
      </c>
      <c r="IF39" s="27">
        <v>0.81889985704000001</v>
      </c>
      <c r="IG39" s="27">
        <v>0.43501987984000001</v>
      </c>
      <c r="IH39" s="27">
        <v>0.83195553099999997</v>
      </c>
      <c r="II39" s="27">
        <v>0.47610011932000001</v>
      </c>
      <c r="IJ39" s="27">
        <f t="shared" si="120"/>
        <v>4.7307692307692442</v>
      </c>
      <c r="IK39" s="27">
        <f t="shared" si="63"/>
        <v>0.17132810708431379</v>
      </c>
      <c r="IL39" s="27">
        <v>106.066666666667</v>
      </c>
      <c r="IM39" s="27">
        <v>28.2991666666667</v>
      </c>
      <c r="IN39" s="27">
        <v>35.75</v>
      </c>
      <c r="IO39" s="27">
        <v>35.9791666666667</v>
      </c>
      <c r="IP39" s="27">
        <v>116.7</v>
      </c>
      <c r="IQ39" s="27">
        <v>-1.03891666666667</v>
      </c>
      <c r="IR39" s="27">
        <v>-1.1702399999999999</v>
      </c>
      <c r="IS39" s="30">
        <v>104</v>
      </c>
      <c r="IT39" s="30">
        <v>118.5</v>
      </c>
      <c r="IU39" s="30">
        <f t="shared" si="64"/>
        <v>-2.0666666666670039</v>
      </c>
      <c r="IV39" s="27">
        <v>0.57545000000000002</v>
      </c>
      <c r="IW39" s="27">
        <v>0.47578055555555598</v>
      </c>
      <c r="IX39" s="27">
        <v>0.45473611111111101</v>
      </c>
      <c r="IY39" s="27">
        <v>0.38795277777777798</v>
      </c>
      <c r="IZ39" s="27">
        <v>0.27220277777777802</v>
      </c>
      <c r="JA39" s="27">
        <v>0.29910833333333298</v>
      </c>
      <c r="JB39" s="27">
        <v>0.194896193083333</v>
      </c>
      <c r="JC39" s="27">
        <v>0.116965632533333</v>
      </c>
      <c r="JD39" s="27">
        <v>0.10156961288333299</v>
      </c>
      <c r="JE39" s="27">
        <v>2.2209031966666699E-2</v>
      </c>
      <c r="JF39" s="27">
        <v>9.5224754380555499E-2</v>
      </c>
      <c r="JG39" s="27">
        <v>0.357415604675</v>
      </c>
      <c r="JH39" s="27">
        <v>0.31579231277222197</v>
      </c>
      <c r="JI39" s="27">
        <v>0.17522555741388901</v>
      </c>
      <c r="JJ39" s="27">
        <v>0.484813179208333</v>
      </c>
      <c r="JK39" s="27">
        <v>0.53458447586388902</v>
      </c>
      <c r="JL39" s="27">
        <v>0.48700093512499998</v>
      </c>
      <c r="JM39" s="27">
        <v>0.57792891255833301</v>
      </c>
      <c r="JN39" s="27">
        <v>0.53111116030000005</v>
      </c>
      <c r="JO39" s="27">
        <f t="shared" si="65"/>
        <v>4.7361404435056684</v>
      </c>
      <c r="JP39" s="27">
        <f t="shared" si="66"/>
        <v>0.20948616600790415</v>
      </c>
      <c r="JQ39" s="27">
        <v>32.64</v>
      </c>
      <c r="JR39" s="27">
        <v>46.487777777777801</v>
      </c>
      <c r="JS39" s="27">
        <v>47.612222222222201</v>
      </c>
      <c r="JT39" s="27">
        <v>-165.964333333333</v>
      </c>
      <c r="JU39" s="27">
        <v>-1.24766666666667</v>
      </c>
      <c r="JV39" s="27">
        <v>-2.5121111111111101</v>
      </c>
      <c r="JW39" s="30">
        <v>105.5</v>
      </c>
      <c r="JX39" s="30">
        <v>119</v>
      </c>
      <c r="JY39" s="27">
        <v>0.44506562500000002</v>
      </c>
      <c r="JZ39" s="27">
        <v>0.38643749999999999</v>
      </c>
      <c r="KA39" s="27">
        <v>0.3384125</v>
      </c>
      <c r="KB39" s="27">
        <v>0.27732812499999998</v>
      </c>
      <c r="KC39" s="27">
        <v>0.20573749999999999</v>
      </c>
      <c r="KD39" s="27">
        <v>0.21495312499999999</v>
      </c>
      <c r="KE39" s="27">
        <v>0.231756268434375</v>
      </c>
      <c r="KF39" s="27">
        <v>0.13570609883750001</v>
      </c>
      <c r="KG39" s="27">
        <v>0.16421765978125</v>
      </c>
      <c r="KH39" s="27">
        <v>6.6121381265625001E-2</v>
      </c>
      <c r="KI39" s="27">
        <v>7.0256226278125E-2</v>
      </c>
      <c r="KJ39" s="27">
        <v>0.367310033853125</v>
      </c>
      <c r="KK39" s="27">
        <v>0.34822431204062498</v>
      </c>
      <c r="KL39" s="27">
        <v>0.148234036465625</v>
      </c>
      <c r="KM39" s="27">
        <v>0.60481856572500003</v>
      </c>
      <c r="KN39" s="27">
        <v>0.52911159002812502</v>
      </c>
      <c r="KO39" s="27">
        <v>0.30134043585624998</v>
      </c>
      <c r="KP39" s="27">
        <v>0.55931644543125003</v>
      </c>
      <c r="KQ39" s="27">
        <v>0.34657663416250001</v>
      </c>
      <c r="KR39" s="27">
        <f t="shared" si="67"/>
        <v>1.2207834461218126</v>
      </c>
      <c r="KS39" s="27">
        <f t="shared" si="68"/>
        <v>0.15171437813359212</v>
      </c>
      <c r="KT39" s="27">
        <v>104.375</v>
      </c>
      <c r="KU39" s="27">
        <v>39.185000000000002</v>
      </c>
      <c r="KV39" s="27">
        <v>55.143124999999998</v>
      </c>
      <c r="KW39" s="27">
        <v>55.856875000000002</v>
      </c>
      <c r="KX39" s="27">
        <v>114.400125</v>
      </c>
      <c r="KY39" s="27">
        <v>-1.3109375000000001</v>
      </c>
      <c r="KZ39" s="27">
        <v>-2.2894999999999999</v>
      </c>
      <c r="LA39" s="30">
        <v>109.5</v>
      </c>
      <c r="LB39" s="30">
        <v>122</v>
      </c>
      <c r="LC39" s="30">
        <f t="shared" si="128"/>
        <v>5.125</v>
      </c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30"/>
      <c r="MG39" s="30"/>
      <c r="MH39" s="30"/>
      <c r="MI39" s="27">
        <v>0.48672962962963001</v>
      </c>
      <c r="MJ39" s="27">
        <v>0.28454074074074098</v>
      </c>
      <c r="MK39" s="27">
        <v>0.22955740740740699</v>
      </c>
      <c r="ML39" s="27">
        <v>0.18597592592592599</v>
      </c>
      <c r="MM39" s="27">
        <v>0.138885185185185</v>
      </c>
      <c r="MN39" s="27">
        <v>0.166335185185185</v>
      </c>
      <c r="MO39" s="27">
        <v>0.44604237002777802</v>
      </c>
      <c r="MP39" s="27">
        <v>0.35849599791296299</v>
      </c>
      <c r="MQ39" s="27">
        <v>0.20911709723333299</v>
      </c>
      <c r="MR39" s="27">
        <v>0.10729657625370401</v>
      </c>
      <c r="MS39" s="27">
        <v>0.261672320114815</v>
      </c>
      <c r="MT39" s="27">
        <v>0.55517766239074096</v>
      </c>
      <c r="MU39" s="27">
        <v>0.48965629786481502</v>
      </c>
      <c r="MV39" s="27">
        <v>0.14496824899074101</v>
      </c>
      <c r="MW39" s="27">
        <v>1.6229531682074101</v>
      </c>
      <c r="MX39" s="27">
        <v>0.735900456707407</v>
      </c>
      <c r="MY39" s="27">
        <v>0.58790537669629594</v>
      </c>
      <c r="MZ39" s="27">
        <v>0.790511380122222</v>
      </c>
      <c r="NA39" s="27">
        <v>0.67306457856851898</v>
      </c>
      <c r="NB39" s="27">
        <f t="shared" si="73"/>
        <v>3.677275942204667</v>
      </c>
      <c r="NC39" s="27">
        <f t="shared" si="74"/>
        <v>0.71057975164657794</v>
      </c>
      <c r="ND39" s="27">
        <v>113.127272727273</v>
      </c>
      <c r="NE39" s="27">
        <v>46.5654545454546</v>
      </c>
      <c r="NF39" s="27">
        <v>45.338181818181802</v>
      </c>
      <c r="NG39" s="27">
        <v>-84.342818181818203</v>
      </c>
      <c r="NH39" s="27">
        <v>-2.3540909090909099</v>
      </c>
      <c r="NI39" s="27">
        <v>-0.57398148148148098</v>
      </c>
      <c r="NJ39" s="28">
        <v>131</v>
      </c>
      <c r="NK39" s="28">
        <v>148.5</v>
      </c>
      <c r="NL39" s="30">
        <f t="shared" si="75"/>
        <v>17.872727272727005</v>
      </c>
      <c r="NM39" s="27">
        <v>0.48103461538461501</v>
      </c>
      <c r="NN39" s="27">
        <v>0.27625769230769198</v>
      </c>
      <c r="NO39" s="27">
        <v>0.17554615384615399</v>
      </c>
      <c r="NP39" s="27">
        <v>0.14516153846153801</v>
      </c>
      <c r="NQ39" s="27">
        <v>0.123857692307692</v>
      </c>
      <c r="NR39" s="27">
        <v>0.13785769230769199</v>
      </c>
      <c r="NS39" s="27">
        <v>0.534173371946154</v>
      </c>
      <c r="NT39" s="27">
        <v>0.4634981225</v>
      </c>
      <c r="NU39" s="27">
        <v>0.31046997837307699</v>
      </c>
      <c r="NV39" s="27">
        <v>0.22302945044615399</v>
      </c>
      <c r="NW39" s="27">
        <v>0.26926847200769199</v>
      </c>
      <c r="NX39" s="27">
        <v>0.588754813484615</v>
      </c>
      <c r="NY39" s="27">
        <v>0.55270995909615395</v>
      </c>
      <c r="NZ39" s="27">
        <v>7.9314644249999997E-2</v>
      </c>
      <c r="OA39" s="27">
        <v>2.33017675639615</v>
      </c>
      <c r="OB39" s="27">
        <v>0.58476380566153896</v>
      </c>
      <c r="OC39" s="27">
        <v>0.50482098294230804</v>
      </c>
      <c r="OD39" s="27">
        <v>0.67270030333076902</v>
      </c>
      <c r="OE39" s="27">
        <v>0.60962389252307703</v>
      </c>
      <c r="OF39" s="27">
        <f t="shared" si="76"/>
        <v>2.0333015084972401</v>
      </c>
      <c r="OG39" s="27">
        <f t="shared" si="77"/>
        <v>0.74125328915310473</v>
      </c>
      <c r="OH39" s="27">
        <v>123.984615384615</v>
      </c>
      <c r="OI39" s="27">
        <v>37.922307692307697</v>
      </c>
      <c r="OJ39" s="27">
        <v>36.347307692307702</v>
      </c>
      <c r="OK39" s="27">
        <v>38.122105263157898</v>
      </c>
      <c r="OL39" s="28">
        <v>147</v>
      </c>
      <c r="OM39" s="28">
        <v>162</v>
      </c>
      <c r="ON39" s="30">
        <f t="shared" si="127"/>
        <v>23.015384615385003</v>
      </c>
      <c r="OO39" s="27">
        <v>0.50879166666666698</v>
      </c>
      <c r="OP39" s="27">
        <v>0.267158333333333</v>
      </c>
      <c r="OQ39" s="27">
        <v>0.13406944444444399</v>
      </c>
      <c r="OR39" s="27">
        <v>0.12501111111111099</v>
      </c>
      <c r="OS39" s="27">
        <v>0.111375</v>
      </c>
      <c r="OT39" s="27">
        <v>0.12937777777777801</v>
      </c>
      <c r="OU39" s="27">
        <v>0.60327383864166695</v>
      </c>
      <c r="OV39" s="27">
        <v>0.58058563189722201</v>
      </c>
      <c r="OW39" s="27">
        <v>0.36136256310833298</v>
      </c>
      <c r="OX39" s="27">
        <v>0.33109986998611102</v>
      </c>
      <c r="OY39" s="27">
        <v>0.31033366226111098</v>
      </c>
      <c r="OZ39" s="27">
        <v>0.63890522829999996</v>
      </c>
      <c r="PA39" s="27">
        <v>0.59279167325000004</v>
      </c>
      <c r="PB39" s="27">
        <v>5.7722507488888901E-2</v>
      </c>
      <c r="PC39" s="27">
        <v>3.0829758170666701</v>
      </c>
      <c r="PD39" s="27">
        <v>0.53571656780555599</v>
      </c>
      <c r="PE39" s="27">
        <v>0.51470129249999996</v>
      </c>
      <c r="PF39" s="27">
        <v>0.64546745455555599</v>
      </c>
      <c r="PG39" s="27">
        <v>0.62933236748611099</v>
      </c>
      <c r="PH39" s="27">
        <f t="shared" si="79"/>
        <v>1.81557856069461</v>
      </c>
      <c r="PI39" s="27">
        <f t="shared" si="80"/>
        <v>0.90445740665648056</v>
      </c>
      <c r="PJ39" s="27">
        <v>117.57272727272699</v>
      </c>
      <c r="PK39" s="27">
        <v>39.868181818181803</v>
      </c>
      <c r="PL39" s="27">
        <v>39.788181818181798</v>
      </c>
      <c r="PM39" s="27">
        <v>37.927272727272701</v>
      </c>
      <c r="PN39" s="27">
        <v>-18.053888888888899</v>
      </c>
      <c r="PO39" s="27">
        <v>-0.73938888888888898</v>
      </c>
      <c r="PP39" s="27">
        <v>-0.80358333333333298</v>
      </c>
      <c r="PQ39" s="27">
        <v>121.38181818181801</v>
      </c>
      <c r="PR39" s="30">
        <v>159</v>
      </c>
      <c r="PS39" s="30">
        <v>171</v>
      </c>
      <c r="PT39" s="30">
        <f t="shared" si="81"/>
        <v>41.427272727273007</v>
      </c>
      <c r="PU39" s="30">
        <f t="shared" si="82"/>
        <v>37.618181818181995</v>
      </c>
      <c r="PV39" s="27">
        <v>0.50877619047619005</v>
      </c>
      <c r="PW39" s="27">
        <v>0.24135714285714299</v>
      </c>
      <c r="PX39" s="27">
        <v>9.9783333333333293E-2</v>
      </c>
      <c r="PY39" s="27">
        <v>0.101030952380952</v>
      </c>
      <c r="PZ39" s="27">
        <v>8.53261904761905E-2</v>
      </c>
      <c r="QA39" s="27">
        <v>0.111335714285714</v>
      </c>
      <c r="QB39" s="27">
        <v>0.66623257839523797</v>
      </c>
      <c r="QC39" s="27">
        <v>0.66903978962619004</v>
      </c>
      <c r="QD39" s="27">
        <v>0.40824837010238102</v>
      </c>
      <c r="QE39" s="27">
        <v>0.41329472377142901</v>
      </c>
      <c r="QF39" s="27">
        <v>0.35539602084999999</v>
      </c>
      <c r="QG39" s="27">
        <v>0.71093663442857102</v>
      </c>
      <c r="QH39" s="27">
        <v>0.63885566336904798</v>
      </c>
      <c r="QI39" s="27">
        <v>8.4745616233333307E-2</v>
      </c>
      <c r="QJ39" s="27">
        <v>4.0456862011428596</v>
      </c>
      <c r="QK39" s="27">
        <v>0.53234377205238104</v>
      </c>
      <c r="QL39" s="27">
        <v>0.53366826587142902</v>
      </c>
      <c r="QM39" s="27">
        <v>0.65484048841666698</v>
      </c>
      <c r="QN39" s="27">
        <v>0.65576473474285701</v>
      </c>
      <c r="QO39" s="27">
        <f t="shared" si="83"/>
        <v>1.8889019693580602</v>
      </c>
      <c r="QP39" s="27">
        <f t="shared" si="84"/>
        <v>1.1079806648909902</v>
      </c>
      <c r="QQ39" s="27">
        <v>114.3</v>
      </c>
      <c r="QR39" s="27">
        <v>34.020000000000003</v>
      </c>
      <c r="QS39" s="27">
        <v>31.54</v>
      </c>
      <c r="QT39" s="27">
        <v>30.68</v>
      </c>
      <c r="QU39" s="27">
        <f t="shared" si="85"/>
        <v>-3.3400000000000034</v>
      </c>
      <c r="QV39" s="27">
        <v>-1.59392857142857</v>
      </c>
      <c r="QW39" s="27">
        <v>-5.2833333333333302E-2</v>
      </c>
      <c r="QX39" s="27">
        <v>-7.2119047619047597E-2</v>
      </c>
      <c r="QY39" s="27">
        <v>114.7</v>
      </c>
      <c r="QZ39" s="30">
        <v>164.5</v>
      </c>
      <c r="RA39" s="30">
        <v>180</v>
      </c>
      <c r="RB39" s="30">
        <f>QZ39-QQ39</f>
        <v>50.2</v>
      </c>
      <c r="RC39" s="30">
        <f t="shared" si="87"/>
        <v>49.8</v>
      </c>
      <c r="RD39" s="27">
        <v>0.58215609756097597</v>
      </c>
      <c r="RE39" s="27">
        <v>0.27261219512195101</v>
      </c>
      <c r="RF39" s="27">
        <v>0.103412195121951</v>
      </c>
      <c r="RG39" s="27">
        <v>0.104785365853659</v>
      </c>
      <c r="RH39" s="27">
        <v>9.3621951219512195E-2</v>
      </c>
      <c r="RI39" s="27">
        <v>0.11759268292682901</v>
      </c>
      <c r="RJ39" s="27">
        <v>0.69180043577073103</v>
      </c>
      <c r="RK39" s="27">
        <v>0.69475801001219495</v>
      </c>
      <c r="RL39" s="27">
        <v>0.44230554191219501</v>
      </c>
      <c r="RM39" s="27">
        <v>0.44773073390731699</v>
      </c>
      <c r="RN39" s="27">
        <v>0.36100863372195102</v>
      </c>
      <c r="RO39" s="27">
        <v>0.72050644655121998</v>
      </c>
      <c r="RP39" s="27">
        <v>0.66129896523902498</v>
      </c>
      <c r="RQ39" s="27">
        <v>5.6334049558536603E-2</v>
      </c>
      <c r="RR39" s="27">
        <v>4.5770579147146302</v>
      </c>
      <c r="RS39" s="27">
        <v>0.52116472144146397</v>
      </c>
      <c r="RT39" s="27">
        <v>0.52237167230243897</v>
      </c>
      <c r="RU39" s="27">
        <v>0.64809891965853605</v>
      </c>
      <c r="RV39" s="27">
        <v>0.64895280877073103</v>
      </c>
      <c r="RW39" s="27">
        <f t="shared" si="88"/>
        <v>1.8294556881739061</v>
      </c>
      <c r="RX39" s="27">
        <f t="shared" si="89"/>
        <v>1.135473423338794</v>
      </c>
      <c r="RY39" s="27">
        <v>110.637931034483</v>
      </c>
      <c r="RZ39" s="27">
        <v>36.21</v>
      </c>
      <c r="SA39" s="27">
        <v>35.814827586206903</v>
      </c>
      <c r="SB39" s="27">
        <v>36.192758620689702</v>
      </c>
      <c r="SC39" s="27">
        <v>116.96206896551701</v>
      </c>
      <c r="SD39" s="27">
        <v>168.5</v>
      </c>
      <c r="SE39" s="27">
        <v>183</v>
      </c>
      <c r="SF39" s="30">
        <f t="shared" si="90"/>
        <v>57.862068965516997</v>
      </c>
      <c r="SG39" s="30">
        <f t="shared" si="91"/>
        <v>51.537931034482995</v>
      </c>
      <c r="SH39" s="27">
        <v>0.517015909090909</v>
      </c>
      <c r="SI39" s="27">
        <v>0.23098181818181801</v>
      </c>
      <c r="SJ39" s="27">
        <v>7.7674999999999994E-2</v>
      </c>
      <c r="SK39" s="27">
        <v>8.6470454545454503E-2</v>
      </c>
      <c r="SL39" s="27">
        <v>7.6761363636363697E-2</v>
      </c>
      <c r="SM39" s="27">
        <v>0.102709090909091</v>
      </c>
      <c r="SN39" s="27">
        <v>0.71019908751363603</v>
      </c>
      <c r="SO39" s="27">
        <v>0.73432857853181799</v>
      </c>
      <c r="SP39" s="27">
        <v>0.45227321160227302</v>
      </c>
      <c r="SQ39" s="27">
        <v>0.49297171154772701</v>
      </c>
      <c r="SR39" s="27">
        <v>0.38121811864090899</v>
      </c>
      <c r="SS39" s="27">
        <v>0.73913612282727303</v>
      </c>
      <c r="ST39" s="27">
        <v>0.66591073381363697</v>
      </c>
      <c r="SU39" s="27">
        <v>6.0840605736363601E-2</v>
      </c>
      <c r="SV39" s="27">
        <v>4.9807960276954502</v>
      </c>
      <c r="SW39" s="27">
        <v>0.52053124833636399</v>
      </c>
      <c r="SX39" s="27">
        <v>0.53714422487954605</v>
      </c>
      <c r="SY39" s="27">
        <v>0.65277927590227303</v>
      </c>
      <c r="SZ39" s="27">
        <v>0.66475942603636395</v>
      </c>
      <c r="TA39" s="27">
        <f t="shared" si="92"/>
        <v>1.8657623600919158</v>
      </c>
      <c r="TB39" s="27">
        <f t="shared" si="93"/>
        <v>1.2383402865239308</v>
      </c>
      <c r="TC39" s="27">
        <v>0.59138666666666695</v>
      </c>
      <c r="TD39" s="27">
        <v>0.25443333333333301</v>
      </c>
      <c r="TE39" s="27">
        <v>7.1522222222222195E-2</v>
      </c>
      <c r="TF39" s="27">
        <v>8.3215555555555598E-2</v>
      </c>
      <c r="TG39" s="27">
        <v>8.0522222222222203E-2</v>
      </c>
      <c r="TH39" s="27">
        <v>0.102031111111111</v>
      </c>
      <c r="TI39" s="27">
        <v>0.75050011892888902</v>
      </c>
      <c r="TJ39" s="27">
        <v>0.78015587765333305</v>
      </c>
      <c r="TK39" s="27">
        <v>0.50351356652000001</v>
      </c>
      <c r="TL39" s="27">
        <v>0.556022672062222</v>
      </c>
      <c r="TM39" s="27">
        <v>0.39790263550888899</v>
      </c>
      <c r="TN39" s="27">
        <v>0.75837278072888903</v>
      </c>
      <c r="TO39" s="27">
        <v>0.70376581159333296</v>
      </c>
      <c r="TP39" s="27">
        <v>1.87621777933333E-2</v>
      </c>
      <c r="TQ39" s="27">
        <v>6.1030917983666697</v>
      </c>
      <c r="TR39" s="27">
        <v>0.51090835635999998</v>
      </c>
      <c r="TS39" s="27">
        <v>0.53048410563111104</v>
      </c>
      <c r="TT39" s="27">
        <v>0.64994595968000002</v>
      </c>
      <c r="TU39" s="27">
        <v>0.66394445814666703</v>
      </c>
      <c r="TV39" s="27">
        <f t="shared" si="94"/>
        <v>1.8421698457052671</v>
      </c>
      <c r="TW39" s="27">
        <f t="shared" si="95"/>
        <v>1.3243285733001482</v>
      </c>
      <c r="TX39" s="27">
        <v>118.477777777778</v>
      </c>
      <c r="TY39" s="27">
        <v>34.348444444444503</v>
      </c>
      <c r="TZ39" s="27">
        <v>31.955777777777801</v>
      </c>
      <c r="UA39" s="27">
        <v>32.109555555555602</v>
      </c>
      <c r="UB39" s="27">
        <v>-68.081777777777802</v>
      </c>
      <c r="UC39" s="27">
        <v>-2.5825555555555599</v>
      </c>
      <c r="UD39" s="27">
        <v>-1.9144000000000001</v>
      </c>
      <c r="UE39" s="27">
        <v>121.562222222222</v>
      </c>
      <c r="UF39" s="27">
        <v>185</v>
      </c>
      <c r="UG39" s="30">
        <f t="shared" si="96"/>
        <v>66.522222222221998</v>
      </c>
      <c r="UH39" s="30">
        <f t="shared" si="97"/>
        <v>63.437777777777995</v>
      </c>
      <c r="UI39" s="27">
        <v>0.57886304347826101</v>
      </c>
      <c r="UJ39" s="27">
        <v>0.233928260869565</v>
      </c>
      <c r="UK39" s="27">
        <v>5.7299999999999997E-2</v>
      </c>
      <c r="UL39" s="27">
        <v>7.2765217391304399E-2</v>
      </c>
      <c r="UM39" s="27">
        <v>6.5793478260869606E-2</v>
      </c>
      <c r="UN39" s="27">
        <v>9.2530434782608695E-2</v>
      </c>
      <c r="UO39" s="27">
        <v>0.77468130449565198</v>
      </c>
      <c r="UP39" s="27">
        <v>0.81732392389782604</v>
      </c>
      <c r="UQ39" s="27">
        <v>0.52307302082391305</v>
      </c>
      <c r="UR39" s="27">
        <v>0.60297519923695597</v>
      </c>
      <c r="US39" s="27">
        <v>0.42395518549347799</v>
      </c>
      <c r="UT39" s="27">
        <v>0.79439778531087002</v>
      </c>
      <c r="UU39" s="27">
        <v>0.72266771236304295</v>
      </c>
      <c r="UV39" s="27">
        <v>5.2321580460869599E-2</v>
      </c>
      <c r="UW39" s="27">
        <v>6.9654861437608702</v>
      </c>
      <c r="UX39" s="27">
        <v>0.51929390358260896</v>
      </c>
      <c r="UY39" s="27">
        <v>0.54745212898695605</v>
      </c>
      <c r="UZ39" s="27">
        <v>0.66228100492826103</v>
      </c>
      <c r="VA39" s="27">
        <v>0.68209573484999997</v>
      </c>
      <c r="VB39" s="27">
        <f t="shared" si="98"/>
        <v>1.9528855739762996</v>
      </c>
      <c r="VC39" s="27">
        <f t="shared" si="99"/>
        <v>1.4745323259639274</v>
      </c>
      <c r="VD39" s="27">
        <v>118.39347826087</v>
      </c>
      <c r="VE39" s="27">
        <v>37.321956521739097</v>
      </c>
      <c r="VF39" s="27">
        <v>28.529565217391301</v>
      </c>
      <c r="VG39" s="27">
        <v>28.44</v>
      </c>
      <c r="VH39" s="27">
        <v>166.97089130434799</v>
      </c>
      <c r="VI39" s="27">
        <v>-2.7101304347826098</v>
      </c>
      <c r="VJ39" s="27">
        <v>-1.74147826086956</v>
      </c>
      <c r="VK39" s="27">
        <v>135.10434782608701</v>
      </c>
      <c r="VL39" s="27">
        <v>190</v>
      </c>
      <c r="VM39" s="30">
        <f t="shared" si="100"/>
        <v>71.606521739130002</v>
      </c>
      <c r="VN39" s="30">
        <f t="shared" si="101"/>
        <v>54.895652173912993</v>
      </c>
      <c r="VO39" s="27">
        <v>0.61092500000000005</v>
      </c>
      <c r="VP39" s="27">
        <v>0.25264500000000001</v>
      </c>
      <c r="VQ39" s="27">
        <v>5.06425E-2</v>
      </c>
      <c r="VR39" s="27">
        <v>7.2364999999999999E-2</v>
      </c>
      <c r="VS39" s="27">
        <v>7.6437500000000005E-2</v>
      </c>
      <c r="VT39" s="27">
        <v>9.5477500000000007E-2</v>
      </c>
      <c r="VU39" s="27">
        <v>0.78750701421500002</v>
      </c>
      <c r="VV39" s="27">
        <v>0.84571707973999999</v>
      </c>
      <c r="VW39" s="27">
        <v>0.55361754945249997</v>
      </c>
      <c r="VX39" s="27">
        <v>0.66400466430750005</v>
      </c>
      <c r="VY39" s="27">
        <v>0.4149476787775</v>
      </c>
      <c r="VZ39" s="27">
        <v>0.77612584667499995</v>
      </c>
      <c r="WA39" s="27">
        <v>0.72848173179999998</v>
      </c>
      <c r="WB39" s="27">
        <v>-2.6371598669999999E-2</v>
      </c>
      <c r="WC39" s="27">
        <v>7.4529629417374998</v>
      </c>
      <c r="WD39" s="27">
        <v>0.49078462025000003</v>
      </c>
      <c r="WE39" s="27">
        <v>0.52687208776250005</v>
      </c>
      <c r="WF39" s="27">
        <v>0.63990432657249996</v>
      </c>
      <c r="WG39" s="27">
        <v>0.66542244297749997</v>
      </c>
      <c r="WH39" s="27">
        <f t="shared" si="102"/>
        <v>1.7736414153290183</v>
      </c>
      <c r="WI39" s="27">
        <f t="shared" si="103"/>
        <v>1.4181163292366761</v>
      </c>
      <c r="WJ39" s="27">
        <v>111.53749999999999</v>
      </c>
      <c r="WK39" s="27">
        <v>37.481499999999997</v>
      </c>
      <c r="WL39" s="27">
        <v>30.894749999999998</v>
      </c>
      <c r="WM39" s="27">
        <v>31.5625</v>
      </c>
      <c r="WN39" s="27">
        <v>-123.69097499999999</v>
      </c>
      <c r="WO39" s="27">
        <v>-2.5535999999999999</v>
      </c>
      <c r="WP39" s="27">
        <v>-1.7812250000000001</v>
      </c>
      <c r="WQ39" s="27">
        <v>144.505</v>
      </c>
      <c r="WR39" s="27">
        <v>196.5</v>
      </c>
      <c r="WS39" s="30">
        <f t="shared" si="104"/>
        <v>84.962500000000006</v>
      </c>
      <c r="WT39" s="30">
        <f t="shared" si="105"/>
        <v>51.995000000000005</v>
      </c>
      <c r="WU39" s="28">
        <v>5.15</v>
      </c>
      <c r="WV39" s="24">
        <v>1.01</v>
      </c>
      <c r="WW39" s="28">
        <v>77.3</v>
      </c>
      <c r="WX39" s="28">
        <v>26.2</v>
      </c>
      <c r="WY39" s="28">
        <v>6.6</v>
      </c>
      <c r="WZ39" s="28">
        <v>12.9</v>
      </c>
    </row>
    <row r="40" spans="1:624" x14ac:dyDescent="0.25">
      <c r="A40" s="27">
        <v>61</v>
      </c>
      <c r="B40" s="27">
        <v>8</v>
      </c>
      <c r="C40" s="27">
        <v>208</v>
      </c>
      <c r="D40" s="27">
        <v>2</v>
      </c>
      <c r="E40" s="27" t="s">
        <v>43</v>
      </c>
      <c r="F40" s="27">
        <v>3</v>
      </c>
      <c r="G40" s="27">
        <f t="shared" si="0"/>
        <v>170.352</v>
      </c>
      <c r="H40" s="28">
        <f t="shared" si="1"/>
        <v>56.783999999999999</v>
      </c>
      <c r="I40" s="29">
        <v>152.1</v>
      </c>
      <c r="J40" s="27">
        <f t="shared" si="2"/>
        <v>56.783999999999999</v>
      </c>
      <c r="K40" s="27">
        <f t="shared" si="3"/>
        <v>56.783999999999999</v>
      </c>
      <c r="L40" s="27">
        <f t="shared" si="4"/>
        <v>56.783999999999999</v>
      </c>
      <c r="M40" s="30">
        <v>408699.26527600002</v>
      </c>
      <c r="N40" s="30">
        <v>3660498.0353689999</v>
      </c>
      <c r="O40" s="31">
        <v>33.079250000000002</v>
      </c>
      <c r="P40" s="31">
        <v>-111.97821399999999</v>
      </c>
      <c r="Q40" s="27">
        <v>45.679999999999993</v>
      </c>
      <c r="R40" s="27">
        <v>26.72</v>
      </c>
      <c r="S40" s="27">
        <v>27.6</v>
      </c>
      <c r="T40" s="27">
        <v>45.679999999999993</v>
      </c>
      <c r="U40" s="27">
        <v>24.72</v>
      </c>
      <c r="V40" s="27">
        <v>29.600000000000005</v>
      </c>
      <c r="W40" s="27">
        <v>43.656716417910403</v>
      </c>
      <c r="X40" s="27">
        <f t="shared" si="5"/>
        <v>-43.656716417910403</v>
      </c>
      <c r="Y40" s="29">
        <v>-9999</v>
      </c>
      <c r="Z40" s="29">
        <v>-9999</v>
      </c>
      <c r="AA40" s="29">
        <v>-9999</v>
      </c>
      <c r="AB40" s="27">
        <v>8.4</v>
      </c>
      <c r="AC40" s="27">
        <v>7.2</v>
      </c>
      <c r="AD40" s="27">
        <v>0.72</v>
      </c>
      <c r="AE40" s="27" t="s">
        <v>98</v>
      </c>
      <c r="AF40" s="27">
        <v>2</v>
      </c>
      <c r="AG40" s="27">
        <v>0.9</v>
      </c>
      <c r="AH40" s="27">
        <v>1.8</v>
      </c>
      <c r="AI40" s="27">
        <v>4</v>
      </c>
      <c r="AJ40" s="27">
        <v>242</v>
      </c>
      <c r="AK40" s="27">
        <v>32</v>
      </c>
      <c r="AL40" s="27">
        <v>0.67</v>
      </c>
      <c r="AM40" s="27">
        <v>6.8</v>
      </c>
      <c r="AN40" s="27">
        <v>11.9</v>
      </c>
      <c r="AO40" s="27">
        <v>2.4700000000000002</v>
      </c>
      <c r="AP40" s="27">
        <v>3393</v>
      </c>
      <c r="AQ40" s="27">
        <v>249</v>
      </c>
      <c r="AR40" s="27">
        <v>196</v>
      </c>
      <c r="AS40" s="27">
        <v>20.5</v>
      </c>
      <c r="AT40" s="27">
        <v>0</v>
      </c>
      <c r="AU40" s="27">
        <v>3</v>
      </c>
      <c r="AV40" s="27">
        <v>83</v>
      </c>
      <c r="AW40" s="27">
        <v>10</v>
      </c>
      <c r="AX40" s="27">
        <v>4</v>
      </c>
      <c r="AY40" s="27">
        <v>0.9</v>
      </c>
      <c r="AZ40" s="27">
        <v>25</v>
      </c>
      <c r="BA40" s="27">
        <v>83.523208737407018</v>
      </c>
      <c r="BB40" s="27">
        <v>49</v>
      </c>
      <c r="BC40" s="27">
        <v>44.604999999999997</v>
      </c>
      <c r="BD40" s="27">
        <v>27.5</v>
      </c>
      <c r="BE40" s="27">
        <v>5.1749999999999998</v>
      </c>
      <c r="BF40" s="32">
        <v>32.169787765293385</v>
      </c>
      <c r="BG40" s="32">
        <v>36.886472466081401</v>
      </c>
      <c r="BH40" s="32">
        <v>103.71053812777419</v>
      </c>
      <c r="BI40" s="32">
        <v>15.856892669502129</v>
      </c>
      <c r="BJ40" s="32">
        <v>6.9039429739295155</v>
      </c>
      <c r="BK40" s="32">
        <v>6.7818617658809428</v>
      </c>
      <c r="BL40" s="24">
        <f t="shared" si="6"/>
        <v>276.22504092549912</v>
      </c>
      <c r="BM40" s="24">
        <f t="shared" si="7"/>
        <v>691.06719343659586</v>
      </c>
      <c r="BN40" s="24">
        <f t="shared" si="8"/>
        <v>754.49476411460432</v>
      </c>
      <c r="BO40" s="28">
        <f t="shared" si="9"/>
        <v>809.23798307384618</v>
      </c>
      <c r="BP40" s="24">
        <f t="shared" si="10"/>
        <v>63.427570678008514</v>
      </c>
      <c r="BQ40" s="24">
        <f t="shared" si="11"/>
        <v>27.615771895718062</v>
      </c>
      <c r="BR40" s="24">
        <f t="shared" si="12"/>
        <v>27.127447063523771</v>
      </c>
      <c r="BS40" s="24">
        <f t="shared" si="13"/>
        <v>118.17078963725035</v>
      </c>
      <c r="BT40" s="32">
        <v>2.5078526200329065</v>
      </c>
      <c r="BU40" s="32">
        <v>2.0810460125761052</v>
      </c>
      <c r="BV40" s="32">
        <v>1.6080852334959674</v>
      </c>
      <c r="BW40" s="32">
        <v>1.8337163985210352</v>
      </c>
      <c r="BX40" s="32">
        <v>4.6726636681659182</v>
      </c>
      <c r="BY40" s="32">
        <v>3.3522897336126909</v>
      </c>
      <c r="BZ40" s="24">
        <f t="shared" si="14"/>
        <v>18.355594530436047</v>
      </c>
      <c r="CA40" s="24">
        <f t="shared" si="15"/>
        <v>24.787935464419917</v>
      </c>
      <c r="CB40" s="24">
        <f t="shared" si="16"/>
        <v>32.122801058504059</v>
      </c>
      <c r="CC40" s="24">
        <f t="shared" si="17"/>
        <v>7.3348655940841407</v>
      </c>
      <c r="CD40" s="24">
        <f t="shared" si="18"/>
        <v>18.690654672663673</v>
      </c>
      <c r="CE40" s="24">
        <f t="shared" si="19"/>
        <v>13.409158934450764</v>
      </c>
      <c r="CF40" s="24">
        <f t="shared" si="20"/>
        <v>39.434679201198577</v>
      </c>
      <c r="CG40" s="27">
        <v>65.782255249114755</v>
      </c>
      <c r="CH40" s="27">
        <v>24.976334014249417</v>
      </c>
      <c r="CI40" s="27">
        <v>16.35955056179775</v>
      </c>
      <c r="CJ40" s="27">
        <v>385.00474691450552</v>
      </c>
      <c r="CK40" s="27">
        <v>331</v>
      </c>
      <c r="CL40" s="27">
        <f t="shared" si="21"/>
        <v>55.000678130643642</v>
      </c>
      <c r="CM40" s="27">
        <v>13.9</v>
      </c>
      <c r="CN40" s="27">
        <f t="shared" si="22"/>
        <v>3.4750000000000001</v>
      </c>
      <c r="CO40" s="29">
        <v>-9999</v>
      </c>
      <c r="CP40" s="29">
        <v>-9999</v>
      </c>
      <c r="CQ40" s="28">
        <f t="shared" si="129"/>
        <v>363.03435705345669</v>
      </c>
      <c r="CR40" s="28">
        <f t="shared" si="130"/>
        <v>428.47255930064767</v>
      </c>
      <c r="CS40" s="28">
        <f t="shared" si="25"/>
        <v>648.47527182322222</v>
      </c>
      <c r="CT40" s="28">
        <f t="shared" si="26"/>
        <v>-39333.624728176779</v>
      </c>
      <c r="CU40" s="27">
        <f t="shared" si="27"/>
        <v>220.00271252257457</v>
      </c>
      <c r="CV40" s="27">
        <f t="shared" si="28"/>
        <v>13.9</v>
      </c>
      <c r="CW40" s="27">
        <f t="shared" si="131"/>
        <v>-39996</v>
      </c>
      <c r="CX40" s="27">
        <f t="shared" si="132"/>
        <v>-39762.097287477423</v>
      </c>
      <c r="CY40" s="27">
        <v>18.720639475566742</v>
      </c>
      <c r="CZ40" s="30">
        <v>103.69100310560023</v>
      </c>
      <c r="DA40" s="27">
        <v>43.105695542781866</v>
      </c>
      <c r="DB40" s="27">
        <v>141.41890993773973</v>
      </c>
      <c r="DC40" s="27">
        <v>4.672579323434487</v>
      </c>
      <c r="DD40" s="22">
        <v>52.888642175329302</v>
      </c>
      <c r="DE40" s="24">
        <v>19.5</v>
      </c>
      <c r="DF40" s="24">
        <v>19.5</v>
      </c>
      <c r="DG40" s="24">
        <v>19.5</v>
      </c>
      <c r="DH40" s="24">
        <v>10.666666666666666</v>
      </c>
      <c r="DI40" s="24">
        <v>20</v>
      </c>
      <c r="DJ40" s="24">
        <v>20.333333333333332</v>
      </c>
      <c r="DK40" s="24">
        <v>33.333333333333336</v>
      </c>
      <c r="DL40" s="24">
        <v>34.666666666666664</v>
      </c>
      <c r="DM40" s="24">
        <v>48</v>
      </c>
      <c r="DN40" s="24">
        <v>37.666666666666664</v>
      </c>
      <c r="DO40" s="24">
        <v>50.333333333333336</v>
      </c>
      <c r="DP40" s="24">
        <v>49.666666666666664</v>
      </c>
      <c r="DQ40" s="24">
        <v>64.666666666666671</v>
      </c>
      <c r="DR40" s="28">
        <f t="shared" si="109"/>
        <v>43.888888888888893</v>
      </c>
      <c r="DS40" s="28">
        <f t="shared" si="31"/>
        <v>40.666666666666664</v>
      </c>
      <c r="DT40" s="24">
        <v>62</v>
      </c>
      <c r="DU40" s="24">
        <v>62.333333333333336</v>
      </c>
      <c r="DV40" s="24">
        <v>78</v>
      </c>
      <c r="DW40" s="24">
        <v>79.666666666666671</v>
      </c>
      <c r="DX40" s="24">
        <v>73.666666666666671</v>
      </c>
      <c r="DY40" s="24">
        <v>77.666666666666671</v>
      </c>
      <c r="DZ40" s="28">
        <v>58</v>
      </c>
      <c r="EA40" s="28">
        <v>70</v>
      </c>
      <c r="EB40" s="24">
        <v>178</v>
      </c>
      <c r="EC40" s="24">
        <v>189</v>
      </c>
      <c r="ED40" s="24">
        <v>199</v>
      </c>
      <c r="EE40" s="24">
        <v>199</v>
      </c>
      <c r="EF40" s="24">
        <v>201</v>
      </c>
      <c r="EG40" s="24">
        <v>203</v>
      </c>
      <c r="EH40" s="23">
        <v>47.1</v>
      </c>
      <c r="EI40" s="23">
        <v>43</v>
      </c>
      <c r="EJ40" s="23">
        <v>43.4</v>
      </c>
      <c r="EK40" s="23">
        <v>48.3</v>
      </c>
      <c r="EL40" s="23">
        <v>43.1</v>
      </c>
      <c r="EM40" s="23">
        <v>42.9</v>
      </c>
      <c r="EN40" s="23">
        <v>41</v>
      </c>
      <c r="EO40" s="23">
        <v>40.4</v>
      </c>
      <c r="EP40" s="23">
        <v>42.1</v>
      </c>
      <c r="EQ40" s="27">
        <v>4.6399999999999997</v>
      </c>
      <c r="ER40" s="27">
        <v>4.5999999999999996</v>
      </c>
      <c r="ES40" s="27">
        <v>4.71</v>
      </c>
      <c r="ET40" s="27">
        <v>4.49</v>
      </c>
      <c r="EU40" s="27">
        <v>4.34</v>
      </c>
      <c r="EV40" s="27">
        <v>4.17</v>
      </c>
      <c r="EW40" s="23">
        <v>4</v>
      </c>
      <c r="EX40" s="23">
        <v>4.05</v>
      </c>
      <c r="EY40" s="27">
        <v>3.97</v>
      </c>
      <c r="EZ40" s="23">
        <v>30033.66533864542</v>
      </c>
      <c r="FA40" s="23">
        <v>20857.370517928288</v>
      </c>
      <c r="FB40" s="23">
        <v>22772.135922330097</v>
      </c>
      <c r="FC40" s="27">
        <v>13781.87023</v>
      </c>
      <c r="FD40" s="27">
        <v>11966.258246936854</v>
      </c>
      <c r="FE40" s="23">
        <v>10636.509433962265</v>
      </c>
      <c r="FF40" s="27">
        <v>8091.5841584158416</v>
      </c>
      <c r="FG40" s="27">
        <v>8697.1910112359546</v>
      </c>
      <c r="FH40" s="27">
        <v>6187.8618113912235</v>
      </c>
      <c r="FI40" s="27">
        <v>266.39</v>
      </c>
      <c r="FJ40" s="27">
        <v>12</v>
      </c>
      <c r="FK40" s="27">
        <v>227.46999999999997</v>
      </c>
      <c r="FL40" s="27">
        <v>187.39999999999998</v>
      </c>
      <c r="FM40" s="27">
        <v>221</v>
      </c>
      <c r="FN40" s="27">
        <v>139.84</v>
      </c>
      <c r="FO40" s="27">
        <v>260.19</v>
      </c>
      <c r="FP40" s="27">
        <v>148.96</v>
      </c>
      <c r="FQ40" s="27">
        <v>102.38000000000001</v>
      </c>
      <c r="FR40" s="27">
        <v>156.65</v>
      </c>
      <c r="FS40" s="27">
        <v>106.52000000000001</v>
      </c>
      <c r="FT40" s="24">
        <f t="shared" si="32"/>
        <v>1003.7254901960786</v>
      </c>
      <c r="FU40" s="24">
        <f t="shared" si="33"/>
        <v>896.18347338935575</v>
      </c>
      <c r="FV40" s="24">
        <f t="shared" si="34"/>
        <v>2611.6666666666665</v>
      </c>
      <c r="FW40" s="24">
        <f t="shared" si="114"/>
        <v>1837.2549019607841</v>
      </c>
      <c r="FX40" s="24">
        <f t="shared" si="36"/>
        <v>1370.9803921568628</v>
      </c>
      <c r="FY40" s="24">
        <f t="shared" si="37"/>
        <v>2550.8823529411766</v>
      </c>
      <c r="FZ40" s="24">
        <f t="shared" si="38"/>
        <v>8370.7843137254895</v>
      </c>
      <c r="GA40" s="24">
        <f t="shared" si="39"/>
        <v>1460.3921568627452</v>
      </c>
      <c r="GB40" s="24">
        <v>80.959999999999994</v>
      </c>
      <c r="GC40" s="24">
        <v>63.82</v>
      </c>
      <c r="GD40" s="24">
        <f t="shared" si="115"/>
        <v>4.1800000000000139</v>
      </c>
      <c r="GE40" s="27">
        <v>3.36</v>
      </c>
      <c r="GF40" s="27">
        <f t="shared" si="116"/>
        <v>87.751999999999995</v>
      </c>
      <c r="GG40" s="27">
        <v>1.1499999999999999</v>
      </c>
      <c r="GH40" s="27">
        <f t="shared" si="117"/>
        <v>21.128431372549016</v>
      </c>
      <c r="GI40" s="27">
        <v>2.1800000000000002</v>
      </c>
      <c r="GJ40" s="27">
        <f t="shared" si="118"/>
        <v>29.887372549019609</v>
      </c>
      <c r="GK40" s="27">
        <v>3.91</v>
      </c>
      <c r="GL40" s="27">
        <v>3.7109999999999999</v>
      </c>
      <c r="GM40" s="27">
        <f t="shared" si="44"/>
        <v>1.0536243600107789</v>
      </c>
      <c r="GN40" s="29">
        <v>-9999</v>
      </c>
      <c r="GO40" s="27">
        <f t="shared" si="45"/>
        <v>57.101333333333343</v>
      </c>
      <c r="GP40" s="24">
        <f t="shared" si="46"/>
        <v>195.86913725490197</v>
      </c>
      <c r="GQ40" s="24">
        <f t="shared" si="47"/>
        <v>174.88315826330532</v>
      </c>
      <c r="GR40" s="24">
        <f t="shared" si="133"/>
        <v>38.725190931073286</v>
      </c>
      <c r="GS40" s="27">
        <v>18.600000000000001</v>
      </c>
      <c r="GT40" s="24">
        <v>4.79</v>
      </c>
      <c r="GU40" s="29">
        <v>-9999</v>
      </c>
      <c r="GV40" s="29">
        <v>-9999</v>
      </c>
      <c r="GW40" s="29">
        <v>-9999</v>
      </c>
      <c r="GX40" s="27">
        <v>0.34799999999999998</v>
      </c>
      <c r="GY40" s="27">
        <f t="shared" si="51"/>
        <v>-7736511.7107225498</v>
      </c>
      <c r="GZ40" s="29">
        <v>-9999</v>
      </c>
      <c r="HA40" s="27">
        <v>4473.3627450980384</v>
      </c>
      <c r="HB40" s="27">
        <v>5874.0142857142846</v>
      </c>
      <c r="HC40" s="27">
        <f t="shared" ref="HC40" si="134">(GX40)*HB40</f>
        <v>2044.1569714285708</v>
      </c>
      <c r="HD40" s="27">
        <f t="shared" si="53"/>
        <v>2115.7024654285706</v>
      </c>
      <c r="HE40" s="27">
        <f t="shared" si="54"/>
        <v>1655.1442156862743</v>
      </c>
      <c r="HF40" s="29">
        <v>-9999</v>
      </c>
      <c r="HG40" s="30">
        <f t="shared" si="55"/>
        <v>-9999.06</v>
      </c>
      <c r="HH40" s="29">
        <v>-9999</v>
      </c>
      <c r="HI40" s="30">
        <f t="shared" si="56"/>
        <v>-2087.4864300626305</v>
      </c>
      <c r="HJ40" s="27">
        <f t="shared" si="57"/>
        <v>-7736511.7107225498</v>
      </c>
      <c r="HK40" s="27">
        <f t="shared" si="58"/>
        <v>-7736.5117107225497</v>
      </c>
      <c r="HL40" s="27">
        <v>4.3600000000000003</v>
      </c>
      <c r="HM40" s="30">
        <f t="shared" si="119"/>
        <v>-337311.91058750317</v>
      </c>
      <c r="HN40" s="30">
        <f t="shared" si="60"/>
        <v>-377789.3398580036</v>
      </c>
      <c r="HO40" s="30">
        <f t="shared" si="61"/>
        <v>-1928.7844177633388</v>
      </c>
      <c r="HP40" s="27">
        <v>3.38</v>
      </c>
      <c r="HQ40" s="27">
        <v>0.54813599999999996</v>
      </c>
      <c r="HR40" s="27">
        <v>0.46504000000000001</v>
      </c>
      <c r="HS40" s="27">
        <v>0.436336</v>
      </c>
      <c r="HT40" s="27">
        <v>0.364176</v>
      </c>
      <c r="HU40" s="27">
        <v>0.25086399999999998</v>
      </c>
      <c r="HV40" s="27">
        <v>0.282808</v>
      </c>
      <c r="HW40" s="27">
        <v>0.20150522779999999</v>
      </c>
      <c r="HX40" s="27">
        <v>0.11335720784</v>
      </c>
      <c r="HY40" s="27">
        <v>0.12161701976</v>
      </c>
      <c r="HZ40" s="27">
        <v>3.1757751920000001E-2</v>
      </c>
      <c r="IA40" s="27">
        <v>8.1901897160000001E-2</v>
      </c>
      <c r="IB40" s="27">
        <v>0.37188154268000001</v>
      </c>
      <c r="IC40" s="27">
        <v>0.31915090511999999</v>
      </c>
      <c r="ID40" s="27">
        <v>0.18421780416</v>
      </c>
      <c r="IE40" s="27">
        <v>0.50504010507999997</v>
      </c>
      <c r="IF40" s="27">
        <v>0.72372885955999999</v>
      </c>
      <c r="IG40" s="27">
        <v>0.40544030112000001</v>
      </c>
      <c r="IH40" s="27">
        <v>0.74439867504000001</v>
      </c>
      <c r="II40" s="27">
        <v>0.45013228047999998</v>
      </c>
      <c r="IJ40" s="27">
        <f t="shared" si="120"/>
        <v>2.8949275362318816</v>
      </c>
      <c r="IK40" s="27">
        <f t="shared" si="63"/>
        <v>0.17868570445553056</v>
      </c>
      <c r="IL40" s="27">
        <v>110.058333333333</v>
      </c>
      <c r="IM40" s="27">
        <v>27.987500000000001</v>
      </c>
      <c r="IN40" s="27">
        <v>34.180833333333297</v>
      </c>
      <c r="IO40" s="27">
        <v>33.728333333333303</v>
      </c>
      <c r="IP40" s="27">
        <v>117.10833333333299</v>
      </c>
      <c r="IQ40" s="27">
        <v>-0.98758333333333304</v>
      </c>
      <c r="IR40" s="27">
        <v>-1.29416</v>
      </c>
      <c r="IS40" s="30">
        <v>104</v>
      </c>
      <c r="IT40" s="30">
        <v>118.5</v>
      </c>
      <c r="IU40" s="30">
        <f t="shared" si="64"/>
        <v>-6.0583333333329961</v>
      </c>
      <c r="IV40" s="27">
        <v>0.61040857142857197</v>
      </c>
      <c r="IW40" s="27">
        <v>0.48741428571428602</v>
      </c>
      <c r="IX40" s="27">
        <v>0.45819714285714302</v>
      </c>
      <c r="IY40" s="27">
        <v>0.39374285714285701</v>
      </c>
      <c r="IZ40" s="27">
        <v>0.27157142857142902</v>
      </c>
      <c r="JA40" s="27">
        <v>0.30035428571428602</v>
      </c>
      <c r="JB40" s="27">
        <v>0.21589770232571401</v>
      </c>
      <c r="JC40" s="27">
        <v>0.14265709841999999</v>
      </c>
      <c r="JD40" s="27">
        <v>0.106370086551429</v>
      </c>
      <c r="JE40" s="27">
        <v>3.1136344577142899E-2</v>
      </c>
      <c r="JF40" s="27">
        <v>0.112127672354286</v>
      </c>
      <c r="JG40" s="27">
        <v>0.38440453573142802</v>
      </c>
      <c r="JH40" s="27">
        <v>0.34081368042857102</v>
      </c>
      <c r="JI40" s="27">
        <v>0.18395482183714301</v>
      </c>
      <c r="JJ40" s="27">
        <v>0.55163275060571404</v>
      </c>
      <c r="JK40" s="27">
        <v>0.86240849859714297</v>
      </c>
      <c r="JL40" s="27">
        <v>0.51820891918285705</v>
      </c>
      <c r="JM40" s="27">
        <v>0.87452867769142795</v>
      </c>
      <c r="JN40" s="27">
        <v>0.56636745482857098</v>
      </c>
      <c r="JO40" s="27">
        <f t="shared" si="65"/>
        <v>4.2096616467826982</v>
      </c>
      <c r="JP40" s="27">
        <f t="shared" si="66"/>
        <v>0.2523403382279672</v>
      </c>
      <c r="JQ40" s="27">
        <v>33.344117647058802</v>
      </c>
      <c r="JR40" s="27">
        <v>46.239411764705899</v>
      </c>
      <c r="JS40" s="27">
        <v>47.668823529411803</v>
      </c>
      <c r="JT40" s="27">
        <v>-165.09864705882401</v>
      </c>
      <c r="JU40" s="27">
        <v>-1.2731176470588199</v>
      </c>
      <c r="JV40" s="27">
        <v>-2.6557058823529398</v>
      </c>
      <c r="JW40" s="30">
        <v>105.5</v>
      </c>
      <c r="JX40" s="30">
        <v>119</v>
      </c>
      <c r="JY40" s="27">
        <v>0.44952702702702702</v>
      </c>
      <c r="JZ40" s="27">
        <v>0.38387567567567599</v>
      </c>
      <c r="KA40" s="27">
        <v>0.3301</v>
      </c>
      <c r="KB40" s="27">
        <v>0.27108648648648598</v>
      </c>
      <c r="KC40" s="27">
        <v>0.19918918918918899</v>
      </c>
      <c r="KD40" s="27">
        <v>0.209694594594595</v>
      </c>
      <c r="KE40" s="27">
        <v>0.247529798559459</v>
      </c>
      <c r="KF40" s="27">
        <v>0.153102913994595</v>
      </c>
      <c r="KG40" s="27">
        <v>0.17221737217567601</v>
      </c>
      <c r="KH40" s="27">
        <v>7.5339686618918905E-2</v>
      </c>
      <c r="KI40" s="27">
        <v>7.8693145821621596E-2</v>
      </c>
      <c r="KJ40" s="27">
        <v>0.38582396009999997</v>
      </c>
      <c r="KK40" s="27">
        <v>0.36370005265945998</v>
      </c>
      <c r="KL40" s="27">
        <v>0.15294642723513499</v>
      </c>
      <c r="KM40" s="27">
        <v>0.65893375342432503</v>
      </c>
      <c r="KN40" s="27">
        <v>0.51581758830540503</v>
      </c>
      <c r="KO40" s="27">
        <v>0.31669753719459498</v>
      </c>
      <c r="KP40" s="27">
        <v>0.55051361326216197</v>
      </c>
      <c r="KQ40" s="27">
        <v>0.36600574828108101</v>
      </c>
      <c r="KR40" s="27">
        <f t="shared" si="67"/>
        <v>1.2208373121575988</v>
      </c>
      <c r="KS40" s="27">
        <f t="shared" si="68"/>
        <v>0.17102243124885486</v>
      </c>
      <c r="KT40" s="27">
        <v>102.005555555556</v>
      </c>
      <c r="KU40" s="27">
        <v>38.9444444444445</v>
      </c>
      <c r="KV40" s="27">
        <v>56.020555555555603</v>
      </c>
      <c r="KW40" s="27">
        <v>57.017777777777802</v>
      </c>
      <c r="KX40" s="27">
        <v>114.995444444444</v>
      </c>
      <c r="KY40" s="27">
        <v>-1.1877222222222199</v>
      </c>
      <c r="KZ40" s="27">
        <v>-2.1490555555555599</v>
      </c>
      <c r="LA40" s="30">
        <v>109.5</v>
      </c>
      <c r="LB40" s="30">
        <v>122</v>
      </c>
      <c r="LC40" s="30">
        <f t="shared" si="128"/>
        <v>7.4944444444439995</v>
      </c>
      <c r="LD40" s="27">
        <v>0.48854905660377301</v>
      </c>
      <c r="LE40" s="27">
        <v>0.31301509433962299</v>
      </c>
      <c r="LF40" s="27">
        <v>0.32011320754716999</v>
      </c>
      <c r="LG40" s="27">
        <v>0.25213773584905702</v>
      </c>
      <c r="LH40" s="27">
        <v>0.17788679245283001</v>
      </c>
      <c r="LI40" s="27">
        <v>0.21012641509433999</v>
      </c>
      <c r="LJ40" s="27">
        <v>0.318420567630189</v>
      </c>
      <c r="LK40" s="27">
        <v>0.207673316337736</v>
      </c>
      <c r="LL40" s="27">
        <v>0.107421756001887</v>
      </c>
      <c r="LM40" s="27">
        <v>-1.1435875698113201E-2</v>
      </c>
      <c r="LN40" s="27">
        <v>0.21867949292830199</v>
      </c>
      <c r="LO40" s="27">
        <v>0.46551284556792499</v>
      </c>
      <c r="LP40" s="27">
        <v>0.39782166490566001</v>
      </c>
      <c r="LQ40" s="27">
        <v>0.172641019803774</v>
      </c>
      <c r="LR40" s="27">
        <v>0.939709628388679</v>
      </c>
      <c r="LS40" s="27">
        <v>1.06326241396415</v>
      </c>
      <c r="LT40" s="27">
        <v>0.68868446717924503</v>
      </c>
      <c r="LU40" s="27">
        <v>1.05185544952453</v>
      </c>
      <c r="LV40" s="27">
        <v>0.74446569434339604</v>
      </c>
      <c r="LW40" s="27">
        <f t="shared" si="70"/>
        <v>-24.72966507177081</v>
      </c>
      <c r="LX40" s="27">
        <f t="shared" si="71"/>
        <v>0.56078433736391875</v>
      </c>
      <c r="LY40" s="27">
        <v>114.861111111111</v>
      </c>
      <c r="LZ40" s="27">
        <v>36.668611111111098</v>
      </c>
      <c r="MA40" s="27">
        <v>42.886666666666699</v>
      </c>
      <c r="MB40" s="27">
        <v>42.932499999999997</v>
      </c>
      <c r="MC40" s="27">
        <v>34.750055555555598</v>
      </c>
      <c r="MD40" s="27">
        <v>-1.11225</v>
      </c>
      <c r="ME40" s="27">
        <v>-2.0916944444444399</v>
      </c>
      <c r="MF40" s="30">
        <v>118.5</v>
      </c>
      <c r="MG40" s="30">
        <v>131</v>
      </c>
      <c r="MH40" s="30">
        <f>MF40-LY40</f>
        <v>3.6388888888889994</v>
      </c>
      <c r="MI40" s="27">
        <v>0.52034210526315805</v>
      </c>
      <c r="MJ40" s="27">
        <v>0.304913157894737</v>
      </c>
      <c r="MK40" s="27">
        <v>0.23050526315789499</v>
      </c>
      <c r="ML40" s="27">
        <v>0.194426315789474</v>
      </c>
      <c r="MM40" s="27">
        <v>0.14695789473684201</v>
      </c>
      <c r="MN40" s="27">
        <v>0.175563157894737</v>
      </c>
      <c r="MO40" s="27">
        <v>0.45413601120789499</v>
      </c>
      <c r="MP40" s="27">
        <v>0.38498444850526298</v>
      </c>
      <c r="MQ40" s="27">
        <v>0.22043809317631599</v>
      </c>
      <c r="MR40" s="27">
        <v>0.138846287921053</v>
      </c>
      <c r="MS40" s="27">
        <v>0.260401975189474</v>
      </c>
      <c r="MT40" s="27">
        <v>0.55835567765263205</v>
      </c>
      <c r="MU40" s="27">
        <v>0.49407596272894699</v>
      </c>
      <c r="MV40" s="27">
        <v>0.13905030742105301</v>
      </c>
      <c r="MW40" s="27">
        <v>1.6850528315578901</v>
      </c>
      <c r="MX40" s="27">
        <v>0.68104219041315806</v>
      </c>
      <c r="MY40" s="27">
        <v>0.57615903838947402</v>
      </c>
      <c r="MZ40" s="27">
        <v>0.74664236861315803</v>
      </c>
      <c r="NA40" s="27">
        <v>0.66362721886579001</v>
      </c>
      <c r="NB40" s="27">
        <f t="shared" si="73"/>
        <v>2.8952431476569447</v>
      </c>
      <c r="NC40" s="27">
        <f t="shared" si="74"/>
        <v>0.70652558536943189</v>
      </c>
      <c r="ND40" s="27">
        <v>106.55714285714301</v>
      </c>
      <c r="NE40" s="27">
        <v>47.1928571428571</v>
      </c>
      <c r="NF40" s="27">
        <v>44.788571428571402</v>
      </c>
      <c r="NG40" s="27">
        <v>-82.452285714285694</v>
      </c>
      <c r="NH40" s="27">
        <v>-2.5581428571428599</v>
      </c>
      <c r="NI40" s="27">
        <v>-0.54457894736842105</v>
      </c>
      <c r="NJ40" s="28">
        <v>131</v>
      </c>
      <c r="NK40" s="28">
        <v>148.5</v>
      </c>
      <c r="NL40" s="30">
        <f t="shared" si="75"/>
        <v>24.442857142856994</v>
      </c>
      <c r="NM40" s="27">
        <v>0.50260800000000005</v>
      </c>
      <c r="NN40" s="27">
        <v>0.28449600000000003</v>
      </c>
      <c r="NO40" s="27">
        <v>0.18420800000000001</v>
      </c>
      <c r="NP40" s="27">
        <v>0.15035200000000001</v>
      </c>
      <c r="NQ40" s="27">
        <v>0.127196</v>
      </c>
      <c r="NR40" s="27">
        <v>0.14282</v>
      </c>
      <c r="NS40" s="27">
        <v>0.53778735175600001</v>
      </c>
      <c r="NT40" s="27">
        <v>0.46263234851599999</v>
      </c>
      <c r="NU40" s="27">
        <v>0.30804683937999999</v>
      </c>
      <c r="NV40" s="27">
        <v>0.21464488359200001</v>
      </c>
      <c r="NW40" s="27">
        <v>0.27609485896800001</v>
      </c>
      <c r="NX40" s="27">
        <v>0.59502989844800003</v>
      </c>
      <c r="NY40" s="27">
        <v>0.55610323252799998</v>
      </c>
      <c r="NZ40" s="27">
        <v>8.3943273124000004E-2</v>
      </c>
      <c r="OA40" s="27">
        <v>2.3518376756679999</v>
      </c>
      <c r="OB40" s="27">
        <v>0.59858173003199999</v>
      </c>
      <c r="OC40" s="27">
        <v>0.51341984996800005</v>
      </c>
      <c r="OD40" s="27">
        <v>0.68518214292400004</v>
      </c>
      <c r="OE40" s="27">
        <v>0.61838671166799997</v>
      </c>
      <c r="OF40" s="27">
        <f t="shared" si="76"/>
        <v>2.1748564135290365</v>
      </c>
      <c r="OG40" s="27">
        <f t="shared" si="77"/>
        <v>0.76666104268601321</v>
      </c>
      <c r="OH40" s="27">
        <v>113.07599999999999</v>
      </c>
      <c r="OI40" s="27">
        <v>37.72</v>
      </c>
      <c r="OJ40" s="27">
        <v>36.71</v>
      </c>
      <c r="OK40" s="27">
        <v>38.122105263157898</v>
      </c>
      <c r="OL40" s="28">
        <v>147</v>
      </c>
      <c r="OM40" s="28">
        <v>162</v>
      </c>
      <c r="ON40" s="30">
        <f t="shared" si="127"/>
        <v>33.924000000000007</v>
      </c>
      <c r="OO40" s="27">
        <v>0.49086842105263201</v>
      </c>
      <c r="OP40" s="27">
        <v>0.26061315789473699</v>
      </c>
      <c r="OQ40" s="27">
        <v>0.13907631578947399</v>
      </c>
      <c r="OR40" s="27">
        <v>0.12667105263157899</v>
      </c>
      <c r="OS40" s="27">
        <v>0.11159210526315801</v>
      </c>
      <c r="OT40" s="27">
        <v>0.12854736842105299</v>
      </c>
      <c r="OU40" s="27">
        <v>0.58786265668684201</v>
      </c>
      <c r="OV40" s="27">
        <v>0.55746757001052605</v>
      </c>
      <c r="OW40" s="27">
        <v>0.345282113386842</v>
      </c>
      <c r="OX40" s="27">
        <v>0.30445806429210498</v>
      </c>
      <c r="OY40" s="27">
        <v>0.30532282782368397</v>
      </c>
      <c r="OZ40" s="27">
        <v>0.62821813187105302</v>
      </c>
      <c r="PA40" s="27">
        <v>0.58340935840789498</v>
      </c>
      <c r="PB40" s="27">
        <v>6.3518584918421106E-2</v>
      </c>
      <c r="PC40" s="27">
        <v>2.8882998720315798</v>
      </c>
      <c r="PD40" s="27">
        <v>0.54848102156315803</v>
      </c>
      <c r="PE40" s="27">
        <v>0.51942650284473701</v>
      </c>
      <c r="PF40" s="27">
        <v>0.65372780320526302</v>
      </c>
      <c r="PG40" s="27">
        <v>0.63161054122368399</v>
      </c>
      <c r="PH40" s="27">
        <f t="shared" si="79"/>
        <v>1.8945305733587436</v>
      </c>
      <c r="PI40" s="27">
        <f t="shared" si="80"/>
        <v>0.88351357628265381</v>
      </c>
      <c r="PJ40" s="27">
        <v>117.14166666666701</v>
      </c>
      <c r="PK40" s="27">
        <v>40.499166666666703</v>
      </c>
      <c r="PL40" s="27">
        <v>39.399166666666702</v>
      </c>
      <c r="PM40" s="27">
        <v>38.370833333333302</v>
      </c>
      <c r="PN40" s="27">
        <v>-18.485552631578901</v>
      </c>
      <c r="PO40" s="27">
        <v>-0.75523684210526298</v>
      </c>
      <c r="PP40" s="27">
        <v>-0.88465789473684198</v>
      </c>
      <c r="PQ40" s="27">
        <v>119.575</v>
      </c>
      <c r="PR40" s="30">
        <v>159</v>
      </c>
      <c r="PS40" s="30">
        <v>171</v>
      </c>
      <c r="PT40" s="30">
        <f t="shared" si="81"/>
        <v>41.858333333332993</v>
      </c>
      <c r="PU40" s="30">
        <f t="shared" si="82"/>
        <v>39.424999999999997</v>
      </c>
      <c r="PV40" s="27">
        <v>0.51520227272727304</v>
      </c>
      <c r="PW40" s="27">
        <v>0.247243181818182</v>
      </c>
      <c r="PX40" s="27">
        <v>0.102288636363636</v>
      </c>
      <c r="PY40" s="27">
        <v>0.105081818181818</v>
      </c>
      <c r="PZ40" s="27">
        <v>8.8013636363636294E-2</v>
      </c>
      <c r="QA40" s="27">
        <v>0.114015909090909</v>
      </c>
      <c r="QB40" s="27">
        <v>0.65920959663636403</v>
      </c>
      <c r="QC40" s="27">
        <v>0.66732965765454499</v>
      </c>
      <c r="QD40" s="27">
        <v>0.40222363175909098</v>
      </c>
      <c r="QE40" s="27">
        <v>0.414191341988637</v>
      </c>
      <c r="QF40" s="27">
        <v>0.35063801593181798</v>
      </c>
      <c r="QG40" s="27">
        <v>0.70704464166590897</v>
      </c>
      <c r="QH40" s="27">
        <v>0.636123983781818</v>
      </c>
      <c r="QI40" s="27">
        <v>8.8850378263636398E-2</v>
      </c>
      <c r="QJ40" s="27">
        <v>3.9201137570204501</v>
      </c>
      <c r="QK40" s="27">
        <v>0.52611086652727301</v>
      </c>
      <c r="QL40" s="27">
        <v>0.53222018853863595</v>
      </c>
      <c r="QM40" s="27">
        <v>0.64883480684999995</v>
      </c>
      <c r="QN40" s="27">
        <v>0.65342413034090896</v>
      </c>
      <c r="QO40" s="27">
        <f t="shared" si="83"/>
        <v>1.8485732204452745</v>
      </c>
      <c r="QP40" s="27">
        <f t="shared" si="84"/>
        <v>1.0837875849136385</v>
      </c>
      <c r="QQ40" s="27"/>
      <c r="QR40" s="27"/>
      <c r="QS40" s="27"/>
      <c r="QT40" s="27"/>
      <c r="QU40" s="27"/>
      <c r="QV40" s="27"/>
      <c r="QW40" s="27"/>
      <c r="QX40" s="27"/>
      <c r="QY40" s="27"/>
      <c r="QZ40" s="30"/>
      <c r="RA40" s="30">
        <v>180</v>
      </c>
      <c r="RB40" s="30"/>
      <c r="RC40" s="30"/>
      <c r="RD40" s="27">
        <v>0.57909024390243902</v>
      </c>
      <c r="RE40" s="27">
        <v>0.27069512195121898</v>
      </c>
      <c r="RF40" s="27">
        <v>0.106414634146341</v>
      </c>
      <c r="RG40" s="27">
        <v>0.105465853658537</v>
      </c>
      <c r="RH40" s="27">
        <v>9.3785365853658501E-2</v>
      </c>
      <c r="RI40" s="27">
        <v>0.11759268292682901</v>
      </c>
      <c r="RJ40" s="27">
        <v>0.689675144892683</v>
      </c>
      <c r="RK40" s="27">
        <v>0.68772986506585398</v>
      </c>
      <c r="RL40" s="27">
        <v>0.43773134072195102</v>
      </c>
      <c r="RM40" s="27">
        <v>0.434770531356098</v>
      </c>
      <c r="RN40" s="27">
        <v>0.361921966858537</v>
      </c>
      <c r="RO40" s="27">
        <v>0.71974769210731704</v>
      </c>
      <c r="RP40" s="27">
        <v>0.66078894638780505</v>
      </c>
      <c r="RQ40" s="27">
        <v>5.9134718526829298E-2</v>
      </c>
      <c r="RR40" s="27">
        <v>4.5070916857268299</v>
      </c>
      <c r="RS40" s="27">
        <v>0.526869179317073</v>
      </c>
      <c r="RT40" s="27">
        <v>0.524910045036585</v>
      </c>
      <c r="RU40" s="27">
        <v>0.65231509493902395</v>
      </c>
      <c r="RV40" s="27">
        <v>0.65091662499756098</v>
      </c>
      <c r="RW40" s="27">
        <f t="shared" si="88"/>
        <v>1.8772474203845337</v>
      </c>
      <c r="RX40" s="27">
        <f t="shared" si="89"/>
        <v>1.1392710726674817</v>
      </c>
      <c r="RY40" s="27">
        <v>114.863333333333</v>
      </c>
      <c r="RZ40" s="27">
        <v>36.785333333333298</v>
      </c>
      <c r="SA40" s="27">
        <v>34.466999999999999</v>
      </c>
      <c r="SB40" s="27">
        <v>34.104999999999997</v>
      </c>
      <c r="SC40" s="27">
        <v>125.11</v>
      </c>
      <c r="SD40" s="27">
        <v>168.5</v>
      </c>
      <c r="SE40" s="27">
        <v>183</v>
      </c>
      <c r="SF40" s="30">
        <f t="shared" si="90"/>
        <v>53.636666666666997</v>
      </c>
      <c r="SG40" s="30">
        <f t="shared" si="91"/>
        <v>43.39</v>
      </c>
      <c r="SH40" s="27">
        <v>0.51775749999999998</v>
      </c>
      <c r="SI40" s="27">
        <v>0.23495250000000001</v>
      </c>
      <c r="SJ40" s="27">
        <v>7.7835000000000001E-2</v>
      </c>
      <c r="SK40" s="27">
        <v>8.6057499999999995E-2</v>
      </c>
      <c r="SL40" s="27">
        <v>7.9305E-2</v>
      </c>
      <c r="SM40" s="27">
        <v>0.10388500000000001</v>
      </c>
      <c r="SN40" s="27">
        <v>0.71383925068249998</v>
      </c>
      <c r="SO40" s="27">
        <v>0.73732488844749999</v>
      </c>
      <c r="SP40" s="27">
        <v>0.46292643248999998</v>
      </c>
      <c r="SQ40" s="27">
        <v>0.5015957700825</v>
      </c>
      <c r="SR40" s="27">
        <v>0.37524491260999998</v>
      </c>
      <c r="SS40" s="27">
        <v>0.73343341785250005</v>
      </c>
      <c r="ST40" s="27">
        <v>0.66478370996500002</v>
      </c>
      <c r="SU40" s="27">
        <v>4.1968779939999999E-2</v>
      </c>
      <c r="SV40" s="27">
        <v>5.0294565496574997</v>
      </c>
      <c r="SW40" s="27">
        <v>0.50940206159250001</v>
      </c>
      <c r="SX40" s="27">
        <v>0.52586735877000002</v>
      </c>
      <c r="SY40" s="27">
        <v>0.64315168963500002</v>
      </c>
      <c r="SZ40" s="27">
        <v>0.65510043660499995</v>
      </c>
      <c r="TA40" s="27">
        <f t="shared" si="92"/>
        <v>1.7999586296879719</v>
      </c>
      <c r="TB40" s="27">
        <f t="shared" si="93"/>
        <v>1.2036688266777325</v>
      </c>
      <c r="TC40" s="27">
        <v>0.61386739130434798</v>
      </c>
      <c r="TD40" s="27">
        <v>0.26501521739130401</v>
      </c>
      <c r="TE40" s="27">
        <v>7.0976086956521703E-2</v>
      </c>
      <c r="TF40" s="27">
        <v>8.6630434782608706E-2</v>
      </c>
      <c r="TG40" s="27">
        <v>8.3071739130434794E-2</v>
      </c>
      <c r="TH40" s="27">
        <v>0.10636086956521699</v>
      </c>
      <c r="TI40" s="27">
        <v>0.75123488069347799</v>
      </c>
      <c r="TJ40" s="27">
        <v>0.79126344018043504</v>
      </c>
      <c r="TK40" s="27">
        <v>0.50589808992391305</v>
      </c>
      <c r="TL40" s="27">
        <v>0.57565703268478197</v>
      </c>
      <c r="TM40" s="27">
        <v>0.39662549532826102</v>
      </c>
      <c r="TN40" s="27">
        <v>0.76073711285652201</v>
      </c>
      <c r="TO40" s="27">
        <v>0.70330382692608695</v>
      </c>
      <c r="TP40" s="27">
        <v>2.18910251869565E-2</v>
      </c>
      <c r="TQ40" s="27">
        <v>6.1107841988217402</v>
      </c>
      <c r="TR40" s="27">
        <v>0.50164525245217395</v>
      </c>
      <c r="TS40" s="27">
        <v>0.52795879226304399</v>
      </c>
      <c r="TT40" s="27">
        <v>0.64288140314347797</v>
      </c>
      <c r="TU40" s="27">
        <v>0.66179618021521802</v>
      </c>
      <c r="TV40" s="27">
        <f t="shared" si="94"/>
        <v>1.7978444509175699</v>
      </c>
      <c r="TW40" s="27">
        <f t="shared" si="95"/>
        <v>1.3163477076788079</v>
      </c>
      <c r="TX40" s="27">
        <v>121.786956521739</v>
      </c>
      <c r="TY40" s="27">
        <v>33.9810869565217</v>
      </c>
      <c r="TZ40" s="27">
        <v>29.604347826087</v>
      </c>
      <c r="UA40" s="27">
        <v>29.587391304347801</v>
      </c>
      <c r="UB40" s="27">
        <v>-64.933804347826097</v>
      </c>
      <c r="UC40" s="27">
        <v>-2.6977173913043502</v>
      </c>
      <c r="UD40" s="27">
        <v>-2.3974782608695699</v>
      </c>
      <c r="UE40" s="27">
        <v>121.591304347826</v>
      </c>
      <c r="UF40" s="27">
        <v>185</v>
      </c>
      <c r="UG40" s="30">
        <f t="shared" si="96"/>
        <v>63.213043478261</v>
      </c>
      <c r="UH40" s="30">
        <f t="shared" si="97"/>
        <v>63.408695652174003</v>
      </c>
      <c r="UI40" s="27">
        <v>0.61497777777777796</v>
      </c>
      <c r="UJ40" s="27">
        <v>0.25030888888888903</v>
      </c>
      <c r="UK40" s="27">
        <v>5.0422222222222202E-2</v>
      </c>
      <c r="UL40" s="27">
        <v>7.13844444444445E-2</v>
      </c>
      <c r="UM40" s="27">
        <v>6.6544444444444406E-2</v>
      </c>
      <c r="UN40" s="27">
        <v>9.4084444444444498E-2</v>
      </c>
      <c r="UO40" s="27">
        <v>0.79159786457333303</v>
      </c>
      <c r="UP40" s="27">
        <v>0.84775819689777798</v>
      </c>
      <c r="UQ40" s="27">
        <v>0.55572572225333305</v>
      </c>
      <c r="UR40" s="27">
        <v>0.66346921862888897</v>
      </c>
      <c r="US40" s="27">
        <v>0.42165304549111099</v>
      </c>
      <c r="UT40" s="27">
        <v>0.80480605439555597</v>
      </c>
      <c r="UU40" s="27">
        <v>0.73410982789111101</v>
      </c>
      <c r="UV40" s="27">
        <v>3.7979500055555601E-2</v>
      </c>
      <c r="UW40" s="27">
        <v>7.6581859453666699</v>
      </c>
      <c r="UX40" s="27">
        <v>0.497592498071111</v>
      </c>
      <c r="UY40" s="27">
        <v>0.53262673953777795</v>
      </c>
      <c r="UZ40" s="27">
        <v>0.64637423703111097</v>
      </c>
      <c r="VA40" s="27">
        <v>0.67105565582444404</v>
      </c>
      <c r="VB40" s="27">
        <f t="shared" si="98"/>
        <v>1.8243782587910915</v>
      </c>
      <c r="VC40" s="27">
        <f t="shared" si="99"/>
        <v>1.4568755049316837</v>
      </c>
      <c r="VD40" s="27">
        <v>119.024444444445</v>
      </c>
      <c r="VE40" s="27">
        <v>37.188222222222301</v>
      </c>
      <c r="VF40" s="27">
        <v>27.67</v>
      </c>
      <c r="VG40" s="27">
        <v>27.3997777777778</v>
      </c>
      <c r="VH40" s="27">
        <v>170.45339999999999</v>
      </c>
      <c r="VI40" s="27">
        <v>-2.8061111111111101</v>
      </c>
      <c r="VJ40" s="27">
        <v>-2.1740222222222201</v>
      </c>
      <c r="VK40" s="27">
        <v>131.23111111111101</v>
      </c>
      <c r="VL40" s="27">
        <v>190</v>
      </c>
      <c r="VM40" s="30">
        <f t="shared" si="100"/>
        <v>70.975555555555005</v>
      </c>
      <c r="VN40" s="30">
        <f t="shared" si="101"/>
        <v>58.768888888888995</v>
      </c>
      <c r="VO40" s="27">
        <v>0.69536136363636403</v>
      </c>
      <c r="VP40" s="27">
        <v>0.29689090909090898</v>
      </c>
      <c r="VQ40" s="27">
        <v>4.9368181818181797E-2</v>
      </c>
      <c r="VR40" s="27">
        <v>7.7838636363636401E-2</v>
      </c>
      <c r="VS40" s="27">
        <v>8.4775000000000003E-2</v>
      </c>
      <c r="VT40" s="27">
        <v>0.105181818181818</v>
      </c>
      <c r="VU40" s="27">
        <v>0.79878380177272701</v>
      </c>
      <c r="VV40" s="27">
        <v>0.86654532670909101</v>
      </c>
      <c r="VW40" s="27">
        <v>0.58439454477045505</v>
      </c>
      <c r="VX40" s="27">
        <v>0.71260298528636401</v>
      </c>
      <c r="VY40" s="27">
        <v>0.40226635432500002</v>
      </c>
      <c r="VZ40" s="27">
        <v>0.78189330182727301</v>
      </c>
      <c r="WA40" s="27">
        <v>0.73659846090681802</v>
      </c>
      <c r="WB40" s="27">
        <v>-4.2526598895454501E-2</v>
      </c>
      <c r="WC40" s="27">
        <v>7.9697296257181804</v>
      </c>
      <c r="WD40" s="27">
        <v>0.46467147855227298</v>
      </c>
      <c r="WE40" s="27">
        <v>0.50354532913181804</v>
      </c>
      <c r="WF40" s="27">
        <v>0.61800846392045405</v>
      </c>
      <c r="WG40" s="27">
        <v>0.64579141450227295</v>
      </c>
      <c r="WH40" s="27">
        <f t="shared" si="102"/>
        <v>1.6098338077311569</v>
      </c>
      <c r="WI40" s="27">
        <f t="shared" si="103"/>
        <v>1.3421443444179091</v>
      </c>
      <c r="WJ40" s="27">
        <v>109.977272727273</v>
      </c>
      <c r="WK40" s="27">
        <v>37.0893181818182</v>
      </c>
      <c r="WL40" s="27">
        <v>29.4159090909091</v>
      </c>
      <c r="WM40" s="27">
        <v>30.520454545454498</v>
      </c>
      <c r="WN40" s="27">
        <v>-124.43770454545501</v>
      </c>
      <c r="WO40" s="27">
        <v>-2.6760227272727302</v>
      </c>
      <c r="WP40" s="27">
        <v>-2.0985681818181798</v>
      </c>
      <c r="WQ40" s="27">
        <v>130.50697674418601</v>
      </c>
      <c r="WR40" s="27">
        <v>196.5</v>
      </c>
      <c r="WS40" s="30">
        <f t="shared" si="104"/>
        <v>86.522727272726996</v>
      </c>
      <c r="WT40" s="30">
        <f t="shared" si="105"/>
        <v>65.993023255813995</v>
      </c>
      <c r="WU40" s="28">
        <v>5.0199999999999996</v>
      </c>
      <c r="WV40" s="24">
        <v>1.06</v>
      </c>
      <c r="WW40" s="28">
        <v>81</v>
      </c>
      <c r="WX40" s="28">
        <v>28</v>
      </c>
      <c r="WY40" s="28">
        <v>6.5</v>
      </c>
      <c r="WZ40" s="28">
        <v>9.6999999999999993</v>
      </c>
    </row>
    <row r="41" spans="1:624" x14ac:dyDescent="0.25">
      <c r="A41" s="27">
        <v>62</v>
      </c>
      <c r="B41" s="27">
        <v>8</v>
      </c>
      <c r="C41" s="27">
        <v>208</v>
      </c>
      <c r="D41" s="27">
        <v>2</v>
      </c>
      <c r="E41" s="27" t="s">
        <v>43</v>
      </c>
      <c r="F41" s="27">
        <v>3</v>
      </c>
      <c r="G41" s="27">
        <f t="shared" si="0"/>
        <v>170.352</v>
      </c>
      <c r="H41" s="28">
        <f t="shared" si="1"/>
        <v>56.783999999999999</v>
      </c>
      <c r="I41" s="29">
        <v>152.1</v>
      </c>
      <c r="J41" s="27">
        <f t="shared" si="2"/>
        <v>56.783999999999999</v>
      </c>
      <c r="K41" s="27">
        <f t="shared" si="3"/>
        <v>56.783999999999999</v>
      </c>
      <c r="L41" s="27">
        <f t="shared" si="4"/>
        <v>56.783999999999999</v>
      </c>
      <c r="M41" s="30">
        <v>408699.53525100002</v>
      </c>
      <c r="N41" s="30">
        <v>3660516.3212640001</v>
      </c>
      <c r="O41" s="31">
        <v>33.079414999999997</v>
      </c>
      <c r="P41" s="31">
        <v>-111.978213</v>
      </c>
      <c r="Q41" s="27">
        <v>49.679999999999993</v>
      </c>
      <c r="R41" s="27">
        <v>18.72</v>
      </c>
      <c r="S41" s="27">
        <v>31.6</v>
      </c>
      <c r="T41" s="27">
        <v>49.679999999999993</v>
      </c>
      <c r="U41" s="27">
        <v>22.72</v>
      </c>
      <c r="V41" s="27">
        <v>27.6</v>
      </c>
      <c r="W41" s="27">
        <v>37.691176470588204</v>
      </c>
      <c r="X41" s="27">
        <f t="shared" si="5"/>
        <v>-37.691176470588204</v>
      </c>
      <c r="Y41" s="29">
        <v>-9999</v>
      </c>
      <c r="Z41" s="29">
        <v>-9999</v>
      </c>
      <c r="AA41" s="29">
        <v>-9999</v>
      </c>
      <c r="AB41" s="27">
        <v>7.6</v>
      </c>
      <c r="AC41" s="27">
        <v>7.2</v>
      </c>
      <c r="AD41" s="27">
        <v>0.6</v>
      </c>
      <c r="AE41" s="27" t="s">
        <v>102</v>
      </c>
      <c r="AF41" s="27">
        <v>2</v>
      </c>
      <c r="AG41" s="27">
        <v>1</v>
      </c>
      <c r="AH41" s="27">
        <v>1.8</v>
      </c>
      <c r="AI41" s="27">
        <v>4</v>
      </c>
      <c r="AJ41" s="27">
        <v>340</v>
      </c>
      <c r="AK41" s="27">
        <v>24</v>
      </c>
      <c r="AL41" s="27">
        <v>1.4</v>
      </c>
      <c r="AM41" s="27">
        <v>5.8</v>
      </c>
      <c r="AN41" s="27">
        <v>12.1</v>
      </c>
      <c r="AO41" s="27">
        <v>3.6</v>
      </c>
      <c r="AP41" s="27">
        <v>3027</v>
      </c>
      <c r="AQ41" s="27">
        <v>308</v>
      </c>
      <c r="AR41" s="27">
        <v>246</v>
      </c>
      <c r="AS41" s="27">
        <v>19.600000000000001</v>
      </c>
      <c r="AT41" s="27">
        <v>0</v>
      </c>
      <c r="AU41" s="27">
        <v>4</v>
      </c>
      <c r="AV41" s="27">
        <v>77</v>
      </c>
      <c r="AW41" s="27">
        <v>13</v>
      </c>
      <c r="AX41" s="27">
        <v>5</v>
      </c>
      <c r="AY41" s="27">
        <v>1</v>
      </c>
      <c r="AZ41" s="27">
        <v>62</v>
      </c>
      <c r="BA41" s="27">
        <v>108.2171893147503</v>
      </c>
      <c r="BB41" s="27">
        <v>64</v>
      </c>
      <c r="BC41" s="27">
        <v>8.1150000000000002</v>
      </c>
      <c r="BD41" s="27">
        <v>4.66</v>
      </c>
      <c r="BE41" s="27">
        <v>3.17</v>
      </c>
      <c r="BF41" s="32">
        <v>13.005939012826273</v>
      </c>
      <c r="BG41" s="32">
        <v>7.6144410092749579</v>
      </c>
      <c r="BH41" s="32">
        <v>8.3607702284745091</v>
      </c>
      <c r="BI41" s="32">
        <v>6.6686454932225203</v>
      </c>
      <c r="BJ41" s="32">
        <v>6.5478864101412402</v>
      </c>
      <c r="BK41" s="32">
        <v>1.2679712460063899</v>
      </c>
      <c r="BL41" s="24">
        <f t="shared" si="6"/>
        <v>82.48152008840492</v>
      </c>
      <c r="BM41" s="24">
        <f t="shared" si="7"/>
        <v>115.92460100230295</v>
      </c>
      <c r="BN41" s="24">
        <f t="shared" si="8"/>
        <v>142.59918297519303</v>
      </c>
      <c r="BO41" s="28">
        <f t="shared" si="9"/>
        <v>173.86261359978354</v>
      </c>
      <c r="BP41" s="24">
        <f t="shared" si="10"/>
        <v>26.674581972890081</v>
      </c>
      <c r="BQ41" s="24">
        <f t="shared" si="11"/>
        <v>26.191545640564961</v>
      </c>
      <c r="BR41" s="24">
        <f t="shared" si="12"/>
        <v>5.0718849840255595</v>
      </c>
      <c r="BS41" s="24">
        <f t="shared" si="13"/>
        <v>57.938012597480601</v>
      </c>
      <c r="BT41" s="32">
        <v>3.4171855541718559</v>
      </c>
      <c r="BU41" s="32">
        <v>3.382484806216997</v>
      </c>
      <c r="BV41" s="32">
        <v>2.6010841995325014</v>
      </c>
      <c r="BW41" s="32">
        <v>2.1154803384768543</v>
      </c>
      <c r="BX41" s="32">
        <v>4.5005488474204176</v>
      </c>
      <c r="BY41" s="32">
        <v>4.5966696579918249</v>
      </c>
      <c r="BZ41" s="24">
        <f t="shared" si="14"/>
        <v>27.198681441555411</v>
      </c>
      <c r="CA41" s="24">
        <f t="shared" si="15"/>
        <v>37.603018239685419</v>
      </c>
      <c r="CB41" s="24">
        <f t="shared" si="16"/>
        <v>46.06493959359284</v>
      </c>
      <c r="CC41" s="24">
        <f t="shared" si="17"/>
        <v>8.4619213539074174</v>
      </c>
      <c r="CD41" s="24">
        <f t="shared" si="18"/>
        <v>18.00219538968167</v>
      </c>
      <c r="CE41" s="24">
        <f t="shared" si="19"/>
        <v>18.3866786319673</v>
      </c>
      <c r="CF41" s="24">
        <f t="shared" si="20"/>
        <v>44.850795375556388</v>
      </c>
      <c r="CG41" s="27">
        <v>13.305644515612489</v>
      </c>
      <c r="CH41" s="27">
        <v>3.5386697408651191</v>
      </c>
      <c r="CI41" s="27">
        <v>5.1527860994607551</v>
      </c>
      <c r="CJ41" s="27">
        <v>92.042903467198798</v>
      </c>
      <c r="CK41" s="27">
        <v>81.2</v>
      </c>
      <c r="CL41" s="27">
        <f t="shared" si="21"/>
        <v>13.148986209599828</v>
      </c>
      <c r="CM41" s="27">
        <v>1.2749999999999999</v>
      </c>
      <c r="CN41" s="27">
        <f t="shared" si="22"/>
        <v>0.31874999999999998</v>
      </c>
      <c r="CO41" s="29">
        <v>-9999</v>
      </c>
      <c r="CP41" s="29">
        <v>-9999</v>
      </c>
      <c r="CQ41" s="28">
        <f t="shared" si="129"/>
        <v>67.377257025910438</v>
      </c>
      <c r="CR41" s="28">
        <f t="shared" si="130"/>
        <v>87.988401423753459</v>
      </c>
      <c r="CS41" s="28">
        <f t="shared" si="25"/>
        <v>140.58434626215276</v>
      </c>
      <c r="CT41" s="28">
        <f t="shared" si="26"/>
        <v>-39854.14065373785</v>
      </c>
      <c r="CU41" s="27">
        <f t="shared" si="27"/>
        <v>52.595944838399312</v>
      </c>
      <c r="CV41" s="27">
        <f t="shared" si="28"/>
        <v>1.2749999999999999</v>
      </c>
      <c r="CW41" s="27">
        <f t="shared" si="131"/>
        <v>-39996</v>
      </c>
      <c r="CX41" s="27">
        <f t="shared" si="132"/>
        <v>-39942.129055161604</v>
      </c>
      <c r="CY41" s="29">
        <v>-9999</v>
      </c>
      <c r="CZ41" s="29">
        <v>-9999</v>
      </c>
      <c r="DA41" s="29">
        <v>-9999</v>
      </c>
      <c r="DB41" s="29">
        <v>-9999</v>
      </c>
      <c r="DC41" s="29">
        <v>-9999</v>
      </c>
      <c r="DD41" s="29">
        <v>-9999</v>
      </c>
      <c r="DE41" s="24">
        <v>19.5</v>
      </c>
      <c r="DF41" s="24">
        <v>19.5</v>
      </c>
      <c r="DG41" s="24">
        <v>19.5</v>
      </c>
      <c r="DH41" s="24">
        <v>14</v>
      </c>
      <c r="DI41" s="24">
        <v>26.333333333333332</v>
      </c>
      <c r="DJ41" s="24">
        <v>20</v>
      </c>
      <c r="DK41" s="24">
        <v>34.333333333333336</v>
      </c>
      <c r="DL41" s="24">
        <v>34.333333333333336</v>
      </c>
      <c r="DM41" s="24">
        <v>48</v>
      </c>
      <c r="DN41" s="24">
        <v>47.333333333333336</v>
      </c>
      <c r="DO41" s="24">
        <v>59.333333333333336</v>
      </c>
      <c r="DP41" s="24">
        <v>55</v>
      </c>
      <c r="DQ41" s="24">
        <v>66.333333333333329</v>
      </c>
      <c r="DR41" s="28">
        <f t="shared" si="109"/>
        <v>46.833333333333336</v>
      </c>
      <c r="DS41" s="28">
        <f t="shared" si="31"/>
        <v>45.555555555555564</v>
      </c>
      <c r="DT41" s="24">
        <v>78</v>
      </c>
      <c r="DU41" s="24">
        <v>83</v>
      </c>
      <c r="DV41" s="24">
        <v>75</v>
      </c>
      <c r="DW41" s="24">
        <v>78.333333333333329</v>
      </c>
      <c r="DX41" s="24">
        <v>79</v>
      </c>
      <c r="DY41" s="24">
        <v>91.333333333333329</v>
      </c>
      <c r="DZ41" s="28">
        <v>75</v>
      </c>
      <c r="EA41" s="28">
        <v>83.333333333333329</v>
      </c>
      <c r="EB41" s="24">
        <v>178</v>
      </c>
      <c r="EC41" s="24">
        <v>189</v>
      </c>
      <c r="ED41" s="24">
        <v>199</v>
      </c>
      <c r="EE41" s="24">
        <v>199</v>
      </c>
      <c r="EF41" s="24">
        <v>201</v>
      </c>
      <c r="EG41" s="24">
        <v>203</v>
      </c>
      <c r="EH41" s="33">
        <v>-9999</v>
      </c>
      <c r="EI41" s="33">
        <v>-9999</v>
      </c>
      <c r="EJ41" s="33">
        <v>-9999</v>
      </c>
      <c r="EK41" s="33">
        <v>-9999</v>
      </c>
      <c r="EL41" s="33">
        <v>-9999</v>
      </c>
      <c r="EM41" s="33">
        <v>-9999</v>
      </c>
      <c r="EN41" s="33">
        <v>-9999</v>
      </c>
      <c r="EO41" s="33">
        <v>-9999</v>
      </c>
      <c r="EP41" s="33">
        <v>-9999</v>
      </c>
      <c r="EQ41" s="29">
        <v>-9999</v>
      </c>
      <c r="ER41" s="29">
        <v>-9999</v>
      </c>
      <c r="ES41" s="29">
        <v>-9999</v>
      </c>
      <c r="ET41" s="29">
        <v>-9999</v>
      </c>
      <c r="EU41" s="29">
        <v>-9999</v>
      </c>
      <c r="EV41" s="29">
        <v>-9999</v>
      </c>
      <c r="EW41" s="33">
        <v>-9999</v>
      </c>
      <c r="EX41" s="33">
        <v>-9999</v>
      </c>
      <c r="EY41" s="29">
        <v>-9999</v>
      </c>
      <c r="EZ41" s="29">
        <v>-9999</v>
      </c>
      <c r="FA41" s="29">
        <v>-9999</v>
      </c>
      <c r="FB41" s="29">
        <v>-9999</v>
      </c>
      <c r="FC41" s="29">
        <v>-9999</v>
      </c>
      <c r="FD41" s="29">
        <v>-9999</v>
      </c>
      <c r="FE41" s="29">
        <v>-9999</v>
      </c>
      <c r="FF41" s="29">
        <v>-9999</v>
      </c>
      <c r="FG41" s="29">
        <v>-9999</v>
      </c>
      <c r="FH41" s="29">
        <v>-9999</v>
      </c>
      <c r="FI41" s="27">
        <v>317.52999999999997</v>
      </c>
      <c r="FJ41" s="27">
        <v>12</v>
      </c>
      <c r="FK41" s="27">
        <v>298.43</v>
      </c>
      <c r="FL41" s="27">
        <v>290.59999999999997</v>
      </c>
      <c r="FM41" s="27">
        <v>237</v>
      </c>
      <c r="FN41" s="27">
        <v>173.89999999999998</v>
      </c>
      <c r="FO41" s="27">
        <v>346.55</v>
      </c>
      <c r="FP41" s="27">
        <v>192.86</v>
      </c>
      <c r="FQ41" s="27">
        <v>144.07999999999998</v>
      </c>
      <c r="FR41" s="27">
        <v>201.8</v>
      </c>
      <c r="FS41" s="27">
        <v>149.14999999999998</v>
      </c>
      <c r="FT41" s="24">
        <f t="shared" si="32"/>
        <v>1412.5490196078429</v>
      </c>
      <c r="FU41" s="24">
        <f t="shared" si="33"/>
        <v>1261.2044817927167</v>
      </c>
      <c r="FV41" s="24">
        <f t="shared" si="34"/>
        <v>3113.039215686274</v>
      </c>
      <c r="FW41" s="24">
        <f t="shared" si="114"/>
        <v>2849.0196078431368</v>
      </c>
      <c r="FX41" s="24">
        <f t="shared" si="36"/>
        <v>1704.9019607843136</v>
      </c>
      <c r="FY41" s="24">
        <f t="shared" si="37"/>
        <v>3397.5490196078431</v>
      </c>
      <c r="FZ41" s="24">
        <f t="shared" si="38"/>
        <v>11064.509803921568</v>
      </c>
      <c r="GA41" s="24">
        <f t="shared" si="39"/>
        <v>1890.7843137254904</v>
      </c>
      <c r="GB41" s="24">
        <v>89.19</v>
      </c>
      <c r="GC41" s="24">
        <v>89.21</v>
      </c>
      <c r="GD41" s="24">
        <f t="shared" si="115"/>
        <v>14.460000000000022</v>
      </c>
      <c r="GE41" s="27">
        <v>3.18</v>
      </c>
      <c r="GF41" s="27">
        <f t="shared" si="116"/>
        <v>98.994647058823517</v>
      </c>
      <c r="GG41" s="27">
        <v>1.1000000000000001</v>
      </c>
      <c r="GH41" s="27">
        <f t="shared" si="117"/>
        <v>31.339215686274507</v>
      </c>
      <c r="GI41" s="27">
        <v>1.95</v>
      </c>
      <c r="GJ41" s="27">
        <f t="shared" si="118"/>
        <v>33.245588235294115</v>
      </c>
      <c r="GK41" s="27">
        <v>3.87</v>
      </c>
      <c r="GL41" s="27">
        <v>3.7280000000000002</v>
      </c>
      <c r="GM41" s="27">
        <f t="shared" si="44"/>
        <v>1.0380901287553648</v>
      </c>
      <c r="GN41" s="27">
        <v>3.76</v>
      </c>
      <c r="GO41" s="27">
        <f t="shared" si="45"/>
        <v>73.173352941176475</v>
      </c>
      <c r="GP41" s="24">
        <f t="shared" si="46"/>
        <v>236.75280392156861</v>
      </c>
      <c r="GQ41" s="24">
        <f t="shared" si="47"/>
        <v>211.38643207282911</v>
      </c>
      <c r="GR41" s="24">
        <f t="shared" si="133"/>
        <v>62.724713488288131</v>
      </c>
      <c r="GS41" s="27">
        <v>18.600000000000001</v>
      </c>
      <c r="GT41" s="24">
        <v>6.86</v>
      </c>
      <c r="GU41" s="24">
        <f t="shared" si="48"/>
        <v>6.3500000000000005</v>
      </c>
      <c r="GV41" s="27">
        <f t="shared" si="49"/>
        <v>4913.1762539342126</v>
      </c>
      <c r="GW41" s="27">
        <v>2.2000000000000002</v>
      </c>
      <c r="GX41" s="27">
        <f t="shared" si="50"/>
        <v>0.34645669291338582</v>
      </c>
      <c r="GY41" s="27">
        <f t="shared" si="51"/>
        <v>1702.2027966386249</v>
      </c>
      <c r="GZ41" s="29">
        <v>-9999</v>
      </c>
      <c r="HA41" s="29">
        <v>-9999</v>
      </c>
      <c r="HB41" s="27">
        <v>4876.3714285714314</v>
      </c>
      <c r="HC41" s="27">
        <f t="shared" si="52"/>
        <v>1689.4515185601808</v>
      </c>
      <c r="HD41" s="27">
        <f t="shared" si="53"/>
        <v>1748.582321709787</v>
      </c>
      <c r="HE41" s="29">
        <v>-9999</v>
      </c>
      <c r="HF41" s="30">
        <v>3.43</v>
      </c>
      <c r="HG41" s="30">
        <f t="shared" si="55"/>
        <v>3.37</v>
      </c>
      <c r="HH41" s="30">
        <v>2655</v>
      </c>
      <c r="HI41" s="30">
        <f t="shared" si="56"/>
        <v>0.49125364431486879</v>
      </c>
      <c r="HJ41" s="27">
        <f t="shared" si="57"/>
        <v>2653.8889056684015</v>
      </c>
      <c r="HK41" s="27">
        <f t="shared" si="58"/>
        <v>2054.2492841252492</v>
      </c>
      <c r="HL41" s="27">
        <v>4.05</v>
      </c>
      <c r="HM41" s="30">
        <f t="shared" si="119"/>
        <v>107.48250067957026</v>
      </c>
      <c r="HN41" s="30">
        <f t="shared" si="60"/>
        <v>120.38040076111871</v>
      </c>
      <c r="HO41" s="30">
        <f t="shared" si="61"/>
        <v>0.50846451981619734</v>
      </c>
      <c r="HP41" s="27">
        <v>3.33</v>
      </c>
      <c r="HQ41" s="27">
        <v>0.56694583333333304</v>
      </c>
      <c r="HR41" s="27">
        <v>0.485654166666667</v>
      </c>
      <c r="HS41" s="27">
        <v>0.46331666666666699</v>
      </c>
      <c r="HT41" s="27">
        <v>0.3896</v>
      </c>
      <c r="HU41" s="27">
        <v>0.27356249999999999</v>
      </c>
      <c r="HV41" s="27">
        <v>0.30177500000000002</v>
      </c>
      <c r="HW41" s="27">
        <v>0.185425605416667</v>
      </c>
      <c r="HX41" s="27">
        <v>0.100581379875</v>
      </c>
      <c r="HY41" s="27">
        <v>0.109727838625</v>
      </c>
      <c r="HZ41" s="27">
        <v>2.34923632916667E-2</v>
      </c>
      <c r="IA41" s="27">
        <v>7.7276696791666599E-2</v>
      </c>
      <c r="IB41" s="27">
        <v>0.34904409012499998</v>
      </c>
      <c r="IC41" s="27">
        <v>0.30520646004166702</v>
      </c>
      <c r="ID41" s="27">
        <v>0.17498220441666701</v>
      </c>
      <c r="IE41" s="27">
        <v>0.45569585237499999</v>
      </c>
      <c r="IF41" s="27">
        <v>0.77502495075</v>
      </c>
      <c r="IG41" s="27">
        <v>0.41493628941666699</v>
      </c>
      <c r="IH41" s="27">
        <v>0.79066326466666703</v>
      </c>
      <c r="II41" s="27">
        <v>0.45636199966666702</v>
      </c>
      <c r="IJ41" s="27">
        <f t="shared" si="120"/>
        <v>3.6392464092519754</v>
      </c>
      <c r="IK41" s="27">
        <f t="shared" si="63"/>
        <v>0.1673859141879066</v>
      </c>
      <c r="IL41" s="27">
        <v>104.541666666667</v>
      </c>
      <c r="IM41" s="27">
        <v>28.160833333333301</v>
      </c>
      <c r="IN41" s="27">
        <v>36.014166666666704</v>
      </c>
      <c r="IO41" s="27">
        <v>36.1116666666667</v>
      </c>
      <c r="IP41" s="27">
        <v>114.97499999999999</v>
      </c>
      <c r="IQ41" s="27">
        <v>-0.96050000000000002</v>
      </c>
      <c r="IR41" s="27">
        <v>-1.2691666666666701</v>
      </c>
      <c r="IS41" s="30">
        <v>104</v>
      </c>
      <c r="IT41" s="30">
        <v>118.5</v>
      </c>
      <c r="IU41" s="30">
        <f t="shared" si="64"/>
        <v>-0.54166666666699825</v>
      </c>
      <c r="IV41" s="27">
        <v>0.60512571428571404</v>
      </c>
      <c r="IW41" s="27">
        <v>0.49397999999999997</v>
      </c>
      <c r="IX41" s="27">
        <v>0.47145714285714302</v>
      </c>
      <c r="IY41" s="27">
        <v>0.401622857142857</v>
      </c>
      <c r="IZ41" s="27">
        <v>0.28387428571428602</v>
      </c>
      <c r="JA41" s="27">
        <v>0.31118857142857098</v>
      </c>
      <c r="JB41" s="27">
        <v>0.20267169940857099</v>
      </c>
      <c r="JC41" s="27">
        <v>0.123655580805714</v>
      </c>
      <c r="JD41" s="27">
        <v>0.10380111677999999</v>
      </c>
      <c r="JE41" s="27">
        <v>2.3161474497142901E-2</v>
      </c>
      <c r="JF41" s="27">
        <v>0.10100728479142899</v>
      </c>
      <c r="JG41" s="27">
        <v>0.36173814688857098</v>
      </c>
      <c r="JH41" s="27">
        <v>0.32044985705714302</v>
      </c>
      <c r="JI41" s="27">
        <v>0.17225231137142899</v>
      </c>
      <c r="JJ41" s="27">
        <v>0.509481271745714</v>
      </c>
      <c r="JK41" s="27">
        <v>1.45784764556</v>
      </c>
      <c r="JL41" s="27">
        <v>0.50287925249142895</v>
      </c>
      <c r="JM41" s="27">
        <v>1.41116154908286</v>
      </c>
      <c r="JN41" s="27">
        <v>0.54769177962285698</v>
      </c>
      <c r="JO41" s="27">
        <f t="shared" si="65"/>
        <v>4.9347963973107003</v>
      </c>
      <c r="JP41" s="27">
        <f t="shared" si="66"/>
        <v>0.22500043379431167</v>
      </c>
      <c r="JQ41" s="27">
        <v>33.223333333333301</v>
      </c>
      <c r="JR41" s="27">
        <v>47.428333333333299</v>
      </c>
      <c r="JS41" s="27">
        <v>48.968333333333298</v>
      </c>
      <c r="JT41" s="27">
        <v>-165.88022222222199</v>
      </c>
      <c r="JU41" s="27">
        <v>-1.2195</v>
      </c>
      <c r="JV41" s="27">
        <v>-2.6573888888888901</v>
      </c>
      <c r="JW41" s="30">
        <v>105.5</v>
      </c>
      <c r="JX41" s="30">
        <v>119</v>
      </c>
      <c r="JY41" s="27">
        <v>0.47420606060606102</v>
      </c>
      <c r="JZ41" s="27">
        <v>0.411727272727273</v>
      </c>
      <c r="KA41" s="27">
        <v>0.35881212121212103</v>
      </c>
      <c r="KB41" s="27">
        <v>0.29420303030303002</v>
      </c>
      <c r="KC41" s="27">
        <v>0.21822727272727299</v>
      </c>
      <c r="KD41" s="27">
        <v>0.229475757575758</v>
      </c>
      <c r="KE41" s="27">
        <v>0.23372997116060601</v>
      </c>
      <c r="KF41" s="27">
        <v>0.138063526927273</v>
      </c>
      <c r="KG41" s="27">
        <v>0.16625308657878801</v>
      </c>
      <c r="KH41" s="27">
        <v>6.8474947800000005E-2</v>
      </c>
      <c r="KI41" s="27">
        <v>7.0281642603030298E-2</v>
      </c>
      <c r="KJ41" s="27">
        <v>0.36931329628484799</v>
      </c>
      <c r="KK41" s="27">
        <v>0.34740811520909098</v>
      </c>
      <c r="KL41" s="27">
        <v>0.14839815775454501</v>
      </c>
      <c r="KM41" s="27">
        <v>0.61236838748484801</v>
      </c>
      <c r="KN41" s="27">
        <v>0.51353794091212102</v>
      </c>
      <c r="KO41" s="27">
        <v>0.29925944314242398</v>
      </c>
      <c r="KP41" s="27">
        <v>0.54467895989697002</v>
      </c>
      <c r="KQ41" s="27">
        <v>0.34470620292424198</v>
      </c>
      <c r="KR41" s="27">
        <f t="shared" si="67"/>
        <v>1.1807353109609364</v>
      </c>
      <c r="KS41" s="27">
        <f t="shared" si="68"/>
        <v>0.15174799440641817</v>
      </c>
      <c r="KT41" s="27">
        <v>102.417647058824</v>
      </c>
      <c r="KU41" s="27">
        <v>39.634705882352897</v>
      </c>
      <c r="KV41" s="27">
        <v>54.654117647058797</v>
      </c>
      <c r="KW41" s="27">
        <v>55.4211764705882</v>
      </c>
      <c r="KX41" s="27">
        <v>114.529647058824</v>
      </c>
      <c r="KY41" s="27">
        <v>-1.4451176470588201</v>
      </c>
      <c r="KZ41" s="27">
        <v>-2.5002352941176502</v>
      </c>
      <c r="LA41" s="30">
        <v>109.5</v>
      </c>
      <c r="LB41" s="30">
        <v>122</v>
      </c>
      <c r="LC41" s="30">
        <f t="shared" si="128"/>
        <v>7.0823529411759978</v>
      </c>
      <c r="LD41" s="27">
        <v>0.504693023255814</v>
      </c>
      <c r="LE41" s="27">
        <v>0.32206279069767402</v>
      </c>
      <c r="LF41" s="27">
        <v>0.33436744186046502</v>
      </c>
      <c r="LG41" s="27">
        <v>0.25995348837209298</v>
      </c>
      <c r="LH41" s="27">
        <v>0.18401395348837199</v>
      </c>
      <c r="LI41" s="27">
        <v>0.21826744186046501</v>
      </c>
      <c r="LJ41" s="27">
        <v>0.318433575327907</v>
      </c>
      <c r="LK41" s="27">
        <v>0.20186999220697699</v>
      </c>
      <c r="LL41" s="27">
        <v>0.106429369902326</v>
      </c>
      <c r="LM41" s="27">
        <v>-1.8610073369767399E-2</v>
      </c>
      <c r="LN41" s="27">
        <v>0.21989499570465099</v>
      </c>
      <c r="LO41" s="27">
        <v>0.46420380488139601</v>
      </c>
      <c r="LP41" s="27">
        <v>0.39475605046046502</v>
      </c>
      <c r="LQ41" s="27">
        <v>0.17093164817907</v>
      </c>
      <c r="LR41" s="27">
        <v>0.94592736094651098</v>
      </c>
      <c r="LS41" s="27">
        <v>1.1241882124720901</v>
      </c>
      <c r="LT41" s="27">
        <v>0.69468532820232598</v>
      </c>
      <c r="LU41" s="27">
        <v>1.1027125738744199</v>
      </c>
      <c r="LV41" s="27">
        <v>0.74973267933488397</v>
      </c>
      <c r="LW41" s="27">
        <f t="shared" si="70"/>
        <v>-14.842373842373512</v>
      </c>
      <c r="LX41" s="27">
        <f t="shared" si="71"/>
        <v>0.56706405655404679</v>
      </c>
      <c r="LY41" s="27">
        <v>114.426666666667</v>
      </c>
      <c r="LZ41" s="27">
        <v>36.966666666666697</v>
      </c>
      <c r="MA41" s="27">
        <v>42.338666666666697</v>
      </c>
      <c r="MB41" s="27">
        <v>42.432333333333297</v>
      </c>
      <c r="MC41" s="27">
        <v>34.579066666666698</v>
      </c>
      <c r="MD41" s="27">
        <v>-1.1216333333333299</v>
      </c>
      <c r="ME41" s="27">
        <v>-2.1625999999999999</v>
      </c>
      <c r="MF41" s="30">
        <v>118.5</v>
      </c>
      <c r="MG41" s="30">
        <v>131</v>
      </c>
      <c r="MH41" s="30">
        <f>MF41-LY41</f>
        <v>4.0733333333329966</v>
      </c>
      <c r="MI41" s="27">
        <v>0.47655135135135102</v>
      </c>
      <c r="MJ41" s="27">
        <v>0.28212432432432399</v>
      </c>
      <c r="MK41" s="27">
        <v>0.24316216216216199</v>
      </c>
      <c r="ML41" s="27">
        <v>0.19615135135135101</v>
      </c>
      <c r="MM41" s="27">
        <v>0.14645405405405401</v>
      </c>
      <c r="MN41" s="27">
        <v>0.170586486486487</v>
      </c>
      <c r="MO41" s="27">
        <v>0.41477263175135098</v>
      </c>
      <c r="MP41" s="27">
        <v>0.32304193615405402</v>
      </c>
      <c r="MQ41" s="27">
        <v>0.17935216387837799</v>
      </c>
      <c r="MR41" s="27">
        <v>7.4711878864864897E-2</v>
      </c>
      <c r="MS41" s="27">
        <v>0.25508009561621597</v>
      </c>
      <c r="MT41" s="27">
        <v>0.52831807170810796</v>
      </c>
      <c r="MU41" s="27">
        <v>0.47109724337297298</v>
      </c>
      <c r="MV41" s="27">
        <v>0.144998149383784</v>
      </c>
      <c r="MW41" s="27">
        <v>1.4376690021810801</v>
      </c>
      <c r="MX41" s="27">
        <v>0.80065817800540495</v>
      </c>
      <c r="MY41" s="27">
        <v>0.61668669415675703</v>
      </c>
      <c r="MZ41" s="27">
        <v>0.84099661297837802</v>
      </c>
      <c r="NA41" s="27">
        <v>0.69433808155675703</v>
      </c>
      <c r="NB41" s="27">
        <f t="shared" si="73"/>
        <v>4.9901498335183332</v>
      </c>
      <c r="NC41" s="27">
        <f t="shared" si="74"/>
        <v>0.68915371793152413</v>
      </c>
      <c r="ND41" s="27">
        <v>127.9</v>
      </c>
      <c r="NE41" s="27">
        <v>48.297142857142902</v>
      </c>
      <c r="NF41" s="27">
        <v>48.028571428571396</v>
      </c>
      <c r="NG41" s="27">
        <v>-80.743285714285705</v>
      </c>
      <c r="NH41" s="27">
        <v>-2.5584285714285699</v>
      </c>
      <c r="NI41" s="27">
        <v>-0.58105405405405397</v>
      </c>
      <c r="NJ41" s="28">
        <v>131</v>
      </c>
      <c r="NK41" s="28">
        <v>148.5</v>
      </c>
      <c r="NL41" s="30">
        <f t="shared" si="75"/>
        <v>3.0999999999999943</v>
      </c>
      <c r="NM41" s="27">
        <v>0.442025</v>
      </c>
      <c r="NN41" s="27">
        <v>0.26485833333333297</v>
      </c>
      <c r="NO41" s="27">
        <v>0.19537916666666699</v>
      </c>
      <c r="NP41" s="27">
        <v>0.15356249999999999</v>
      </c>
      <c r="NQ41" s="27">
        <v>0.1292875</v>
      </c>
      <c r="NR41" s="27">
        <v>0.14149583333333299</v>
      </c>
      <c r="NS41" s="27">
        <v>0.48180820221249998</v>
      </c>
      <c r="NT41" s="27">
        <v>0.38527108847083302</v>
      </c>
      <c r="NU41" s="27">
        <v>0.26555559075000001</v>
      </c>
      <c r="NV41" s="27">
        <v>0.15176580071666701</v>
      </c>
      <c r="NW41" s="27">
        <v>0.24917306687083299</v>
      </c>
      <c r="NX41" s="27">
        <v>0.54560824914583295</v>
      </c>
      <c r="NY41" s="27">
        <v>0.512947564408333</v>
      </c>
      <c r="NZ41" s="27">
        <v>8.5841848141666705E-2</v>
      </c>
      <c r="OA41" s="27">
        <v>1.8946867308416699</v>
      </c>
      <c r="OB41" s="27">
        <v>0.65308967002916696</v>
      </c>
      <c r="OC41" s="27">
        <v>0.51798279608333297</v>
      </c>
      <c r="OD41" s="27">
        <v>0.72234436944583302</v>
      </c>
      <c r="OE41" s="27">
        <v>0.613785335145833</v>
      </c>
      <c r="OF41" s="27">
        <f t="shared" si="76"/>
        <v>2.5499250374812896</v>
      </c>
      <c r="OG41" s="27">
        <f t="shared" si="77"/>
        <v>0.66891105307869214</v>
      </c>
      <c r="OH41" s="27">
        <v>121.4375</v>
      </c>
      <c r="OI41" s="27">
        <v>37.9583333333333</v>
      </c>
      <c r="OJ41" s="27">
        <v>39.4</v>
      </c>
      <c r="OK41" s="27">
        <v>38.122105263157898</v>
      </c>
      <c r="OL41" s="28">
        <v>147</v>
      </c>
      <c r="OM41" s="28">
        <v>162</v>
      </c>
      <c r="ON41" s="30">
        <f t="shared" si="127"/>
        <v>25.5625</v>
      </c>
      <c r="OO41" s="27">
        <v>0.44538918918918902</v>
      </c>
      <c r="OP41" s="27">
        <v>0.24176486486486501</v>
      </c>
      <c r="OQ41" s="27">
        <v>0.15042972972973001</v>
      </c>
      <c r="OR41" s="27">
        <v>0.130778378378378</v>
      </c>
      <c r="OS41" s="27">
        <v>0.111564864864865</v>
      </c>
      <c r="OT41" s="27">
        <v>0.12590810810810801</v>
      </c>
      <c r="OU41" s="27">
        <v>0.54273100993783796</v>
      </c>
      <c r="OV41" s="27">
        <v>0.49223100628918898</v>
      </c>
      <c r="OW41" s="27">
        <v>0.296500480627027</v>
      </c>
      <c r="OX41" s="27">
        <v>0.232446346889189</v>
      </c>
      <c r="OY41" s="27">
        <v>0.294782302256757</v>
      </c>
      <c r="OZ41" s="27">
        <v>0.59719270112162104</v>
      </c>
      <c r="PA41" s="27">
        <v>0.55675184252162202</v>
      </c>
      <c r="PB41" s="27">
        <v>7.9612554094594598E-2</v>
      </c>
      <c r="PC41" s="27">
        <v>2.41926351015135</v>
      </c>
      <c r="PD41" s="27">
        <v>0.60250021971621603</v>
      </c>
      <c r="PE41" s="27">
        <v>0.54427234275945902</v>
      </c>
      <c r="PF41" s="27">
        <v>0.69289108354324302</v>
      </c>
      <c r="PG41" s="27">
        <v>0.64780079583513495</v>
      </c>
      <c r="PH41" s="27">
        <f t="shared" si="79"/>
        <v>2.2294194235663136</v>
      </c>
      <c r="PI41" s="27">
        <f t="shared" si="80"/>
        <v>0.84224117693090039</v>
      </c>
      <c r="PJ41" s="27">
        <v>125.383333333333</v>
      </c>
      <c r="PK41" s="27">
        <v>40.872500000000002</v>
      </c>
      <c r="PL41" s="27">
        <v>43.173333333333296</v>
      </c>
      <c r="PM41" s="27">
        <v>41.269166666666699</v>
      </c>
      <c r="PN41" s="27">
        <v>-19.080108108108099</v>
      </c>
      <c r="PO41" s="27">
        <v>-0.81405405405405395</v>
      </c>
      <c r="PP41" s="27">
        <v>-0.93640540540540496</v>
      </c>
      <c r="PQ41" s="27">
        <v>125.25</v>
      </c>
      <c r="PR41" s="30">
        <v>159</v>
      </c>
      <c r="PS41" s="30">
        <v>171</v>
      </c>
      <c r="PT41" s="30">
        <f t="shared" si="81"/>
        <v>33.616666666667001</v>
      </c>
      <c r="PU41" s="30">
        <f t="shared" si="82"/>
        <v>33.75</v>
      </c>
      <c r="PV41" s="27">
        <v>0.43154166666666699</v>
      </c>
      <c r="PW41" s="27">
        <v>0.20946944444444399</v>
      </c>
      <c r="PX41" s="27">
        <v>0.112597222222222</v>
      </c>
      <c r="PY41" s="27">
        <v>0.106155555555556</v>
      </c>
      <c r="PZ41" s="27">
        <v>8.39361111111111E-2</v>
      </c>
      <c r="QA41" s="27">
        <v>0.105833333333333</v>
      </c>
      <c r="QB41" s="27">
        <v>0.60116671040555503</v>
      </c>
      <c r="QC41" s="27">
        <v>0.58249461146111103</v>
      </c>
      <c r="QD41" s="27">
        <v>0.325019076475</v>
      </c>
      <c r="QE41" s="27">
        <v>0.29923267503055601</v>
      </c>
      <c r="QF41" s="27">
        <v>0.34491353428333299</v>
      </c>
      <c r="QG41" s="27">
        <v>0.67157358384722199</v>
      </c>
      <c r="QH41" s="27">
        <v>0.60331896353888903</v>
      </c>
      <c r="QI41" s="27">
        <v>0.116983783077778</v>
      </c>
      <c r="QJ41" s="27">
        <v>3.08577887020278</v>
      </c>
      <c r="QK41" s="27">
        <v>0.59607908359999995</v>
      </c>
      <c r="QL41" s="27">
        <v>0.57512282320277797</v>
      </c>
      <c r="QM41" s="27">
        <v>0.69936376192500005</v>
      </c>
      <c r="QN41" s="27">
        <v>0.68387900603611096</v>
      </c>
      <c r="QO41" s="27">
        <f t="shared" si="83"/>
        <v>2.2924241555313549</v>
      </c>
      <c r="QP41" s="27">
        <f t="shared" si="84"/>
        <v>1.0601652322667117</v>
      </c>
      <c r="QQ41" s="27">
        <v>124.9</v>
      </c>
      <c r="QR41" s="27">
        <v>34.116</v>
      </c>
      <c r="QS41" s="27">
        <v>34.457999999999998</v>
      </c>
      <c r="QT41" s="27">
        <v>33.533999999999999</v>
      </c>
      <c r="QU41" s="27">
        <f t="shared" si="85"/>
        <v>-0.58200000000000074</v>
      </c>
      <c r="QV41" s="27">
        <v>-8.97302777777778</v>
      </c>
      <c r="QW41" s="27">
        <v>-0.31655555555555598</v>
      </c>
      <c r="QX41" s="27">
        <v>-0.37647222222222199</v>
      </c>
      <c r="QY41" s="27">
        <v>131.12</v>
      </c>
      <c r="QZ41" s="30">
        <v>164.5</v>
      </c>
      <c r="RA41" s="30">
        <v>180</v>
      </c>
      <c r="RB41" s="30">
        <f>QZ41-QQ41</f>
        <v>39.599999999999994</v>
      </c>
      <c r="RC41" s="30">
        <f t="shared" si="87"/>
        <v>33.379999999999995</v>
      </c>
      <c r="RD41" s="27">
        <v>0.45994285714285699</v>
      </c>
      <c r="RE41" s="27">
        <v>0.22702</v>
      </c>
      <c r="RF41" s="27">
        <v>0.11971999999999999</v>
      </c>
      <c r="RG41" s="27">
        <v>0.108182857142857</v>
      </c>
      <c r="RH41" s="27">
        <v>8.8928571428571399E-2</v>
      </c>
      <c r="RI41" s="27">
        <v>0.109748571428571</v>
      </c>
      <c r="RJ41" s="27">
        <v>0.61413797926571401</v>
      </c>
      <c r="RK41" s="27">
        <v>0.58150035452000004</v>
      </c>
      <c r="RL41" s="27">
        <v>0.35114085900571401</v>
      </c>
      <c r="RM41" s="27">
        <v>0.30690248049428598</v>
      </c>
      <c r="RN41" s="27">
        <v>0.33754577919142897</v>
      </c>
      <c r="RO41" s="27">
        <v>0.67245311722857104</v>
      </c>
      <c r="RP41" s="27">
        <v>0.61120702201999999</v>
      </c>
      <c r="RQ41" s="27">
        <v>9.8000924665714306E-2</v>
      </c>
      <c r="RR41" s="27">
        <v>3.2809662781485698</v>
      </c>
      <c r="RS41" s="27">
        <v>0.58688333529428605</v>
      </c>
      <c r="RT41" s="27">
        <v>0.55199657051999995</v>
      </c>
      <c r="RU41" s="27">
        <v>0.691124063891429</v>
      </c>
      <c r="RV41" s="27">
        <v>0.664911296982857</v>
      </c>
      <c r="RW41" s="27">
        <f t="shared" si="88"/>
        <v>2.1707628811077071</v>
      </c>
      <c r="RX41" s="27">
        <f t="shared" si="89"/>
        <v>1.0260014850799797</v>
      </c>
      <c r="RY41" s="27">
        <v>120.58076923076899</v>
      </c>
      <c r="RZ41" s="27">
        <v>36.594999999999999</v>
      </c>
      <c r="SA41" s="27">
        <v>38.35</v>
      </c>
      <c r="SB41" s="27">
        <v>38.593846153846201</v>
      </c>
      <c r="SC41" s="27">
        <v>130.51599999999999</v>
      </c>
      <c r="SD41" s="27">
        <v>168.5</v>
      </c>
      <c r="SE41" s="27">
        <v>183</v>
      </c>
      <c r="SF41" s="30">
        <f t="shared" si="90"/>
        <v>47.919230769231007</v>
      </c>
      <c r="SG41" s="30">
        <f t="shared" si="91"/>
        <v>37.984000000000009</v>
      </c>
      <c r="SH41" s="27">
        <v>0.40859756097561001</v>
      </c>
      <c r="SI41" s="27">
        <v>0.194260975609756</v>
      </c>
      <c r="SJ41" s="27">
        <v>9.6443902439024398E-2</v>
      </c>
      <c r="SK41" s="27">
        <v>9.2773170731707294E-2</v>
      </c>
      <c r="SL41" s="27">
        <v>7.7680487804878101E-2</v>
      </c>
      <c r="SM41" s="27">
        <v>9.9785365853658506E-2</v>
      </c>
      <c r="SN41" s="27">
        <v>0.62618880970731705</v>
      </c>
      <c r="SO41" s="27">
        <v>0.61509271407073196</v>
      </c>
      <c r="SP41" s="27">
        <v>0.35127250821219502</v>
      </c>
      <c r="SQ41" s="27">
        <v>0.33559356820487801</v>
      </c>
      <c r="SR41" s="27">
        <v>0.35430918592682897</v>
      </c>
      <c r="SS41" s="27">
        <v>0.678523122714634</v>
      </c>
      <c r="ST41" s="27">
        <v>0.60466248948048795</v>
      </c>
      <c r="SU41" s="27">
        <v>8.9130095795122002E-2</v>
      </c>
      <c r="SV41" s="27">
        <v>3.4389703864487799</v>
      </c>
      <c r="SW41" s="27">
        <v>0.57892915416341495</v>
      </c>
      <c r="SX41" s="27">
        <v>0.56745768747560998</v>
      </c>
      <c r="SY41" s="27">
        <v>0.68892726012195105</v>
      </c>
      <c r="SZ41" s="27">
        <v>0.68047442750243903</v>
      </c>
      <c r="TA41" s="27">
        <f t="shared" si="92"/>
        <v>2.1911981049744482</v>
      </c>
      <c r="TB41" s="27">
        <f t="shared" si="93"/>
        <v>1.1033435032079071</v>
      </c>
      <c r="TC41" s="27">
        <v>0.47084545454545501</v>
      </c>
      <c r="TD41" s="27">
        <v>0.207125</v>
      </c>
      <c r="TE41" s="27">
        <v>8.7606818181818105E-2</v>
      </c>
      <c r="TF41" s="27">
        <v>8.7381818181818199E-2</v>
      </c>
      <c r="TG41" s="27">
        <v>7.6934090909090896E-2</v>
      </c>
      <c r="TH41" s="27">
        <v>9.4347727272727305E-2</v>
      </c>
      <c r="TI41" s="27">
        <v>0.683616946797727</v>
      </c>
      <c r="TJ41" s="27">
        <v>0.68339883068181795</v>
      </c>
      <c r="TK41" s="27">
        <v>0.404087566970455</v>
      </c>
      <c r="TL41" s="27">
        <v>0.404503641186364</v>
      </c>
      <c r="TM41" s="27">
        <v>0.38794734573181799</v>
      </c>
      <c r="TN41" s="27">
        <v>0.71700382017727304</v>
      </c>
      <c r="TO41" s="27">
        <v>0.66406262294999996</v>
      </c>
      <c r="TP41" s="27">
        <v>6.4459981972727301E-2</v>
      </c>
      <c r="TQ41" s="27">
        <v>4.4268086240840896</v>
      </c>
      <c r="TR41" s="27">
        <v>0.56942776232272696</v>
      </c>
      <c r="TS41" s="27">
        <v>0.56836492921818205</v>
      </c>
      <c r="TT41" s="27">
        <v>0.68956337293863601</v>
      </c>
      <c r="TU41" s="27">
        <v>0.68876456039545397</v>
      </c>
      <c r="TV41" s="27">
        <f t="shared" si="94"/>
        <v>2.2065300068456706</v>
      </c>
      <c r="TW41" s="27">
        <f t="shared" si="95"/>
        <v>1.2732429911669523</v>
      </c>
      <c r="TX41" s="27">
        <v>146.977272727273</v>
      </c>
      <c r="TY41" s="27">
        <v>33.951136363636401</v>
      </c>
      <c r="TZ41" s="27">
        <v>30.986363636363599</v>
      </c>
      <c r="UA41" s="27">
        <v>30.5631818181818</v>
      </c>
      <c r="UB41" s="27">
        <v>-65.469659090909104</v>
      </c>
      <c r="UC41" s="27">
        <v>-2.7819090909090902</v>
      </c>
      <c r="UD41" s="27">
        <v>-2.2475000000000001</v>
      </c>
      <c r="UE41" s="27">
        <v>133.136363636364</v>
      </c>
      <c r="UF41" s="27">
        <v>185</v>
      </c>
      <c r="UG41" s="30">
        <f t="shared" si="96"/>
        <v>38.022727272726996</v>
      </c>
      <c r="UH41" s="30">
        <f t="shared" si="97"/>
        <v>51.863636363636004</v>
      </c>
      <c r="UI41" s="27">
        <v>0.44712750000000001</v>
      </c>
      <c r="UJ41" s="27">
        <v>0.18434</v>
      </c>
      <c r="UK41" s="27">
        <v>6.923E-2</v>
      </c>
      <c r="UL41" s="27">
        <v>7.4297500000000002E-2</v>
      </c>
      <c r="UM41" s="27">
        <v>6.0237499999999999E-2</v>
      </c>
      <c r="UN41" s="27">
        <v>8.3030000000000007E-2</v>
      </c>
      <c r="UO41" s="27">
        <v>0.71197182316999996</v>
      </c>
      <c r="UP41" s="27">
        <v>0.7294056900475</v>
      </c>
      <c r="UQ41" s="27">
        <v>0.423560450305</v>
      </c>
      <c r="UR41" s="27">
        <v>0.45340650988499998</v>
      </c>
      <c r="US41" s="27">
        <v>0.41517610639000002</v>
      </c>
      <c r="UT41" s="27">
        <v>0.7609323026325</v>
      </c>
      <c r="UU41" s="27">
        <v>0.68511838990749996</v>
      </c>
      <c r="UV41" s="27">
        <v>0.10465797858000001</v>
      </c>
      <c r="UW41" s="27">
        <v>5.0878269735624997</v>
      </c>
      <c r="UX41" s="27">
        <v>0.57107825348499996</v>
      </c>
      <c r="UY41" s="27">
        <v>0.58417301074000005</v>
      </c>
      <c r="UZ41" s="27">
        <v>0.69666700929750003</v>
      </c>
      <c r="VA41" s="27">
        <v>0.70596828350249996</v>
      </c>
      <c r="VB41" s="27">
        <f t="shared" si="98"/>
        <v>2.2829250282338633</v>
      </c>
      <c r="VC41" s="27">
        <f t="shared" si="99"/>
        <v>1.4255587501356191</v>
      </c>
      <c r="VD41" s="27">
        <v>145.13499999999999</v>
      </c>
      <c r="VE41" s="27">
        <v>37.130749999999999</v>
      </c>
      <c r="VF41" s="27">
        <v>29.978750000000002</v>
      </c>
      <c r="VG41" s="27">
        <v>29.557749999999999</v>
      </c>
      <c r="VH41" s="27">
        <v>169.91377499999999</v>
      </c>
      <c r="VI41" s="27">
        <v>-2.7388499999999998</v>
      </c>
      <c r="VJ41" s="27">
        <v>-2.0366749999999998</v>
      </c>
      <c r="VK41" s="27">
        <v>145.6825</v>
      </c>
      <c r="VL41" s="27">
        <v>190</v>
      </c>
      <c r="VM41" s="30">
        <f t="shared" si="100"/>
        <v>44.865000000000009</v>
      </c>
      <c r="VN41" s="30">
        <f t="shared" si="101"/>
        <v>44.317499999999995</v>
      </c>
      <c r="VO41" s="27">
        <v>0.50374166666666698</v>
      </c>
      <c r="VP41" s="27">
        <v>0.21238333333333301</v>
      </c>
      <c r="VQ41" s="27">
        <v>5.0722222222222203E-2</v>
      </c>
      <c r="VR41" s="27">
        <v>6.7750000000000005E-2</v>
      </c>
      <c r="VS41" s="27">
        <v>6.6766666666666696E-2</v>
      </c>
      <c r="VT41" s="27">
        <v>8.2683333333333303E-2</v>
      </c>
      <c r="VU41" s="27">
        <v>0.76131328326111103</v>
      </c>
      <c r="VV41" s="27">
        <v>0.81588553716111101</v>
      </c>
      <c r="VW41" s="27">
        <v>0.51485201632777799</v>
      </c>
      <c r="VX41" s="27">
        <v>0.61360370202222203</v>
      </c>
      <c r="VY41" s="27">
        <v>0.40625514172222199</v>
      </c>
      <c r="VZ41" s="27">
        <v>0.76504862335555601</v>
      </c>
      <c r="WA41" s="27">
        <v>0.71699788805277798</v>
      </c>
      <c r="WB41" s="27">
        <v>8.0970387194444493E-3</v>
      </c>
      <c r="WC41" s="27">
        <v>6.4601175708472196</v>
      </c>
      <c r="WD41" s="27">
        <v>0.49824088353055601</v>
      </c>
      <c r="WE41" s="27">
        <v>0.53370214328888899</v>
      </c>
      <c r="WF41" s="27">
        <v>0.64298724969444399</v>
      </c>
      <c r="WG41" s="27">
        <v>0.66823942739722197</v>
      </c>
      <c r="WH41" s="27">
        <f t="shared" si="102"/>
        <v>1.8022784288119937</v>
      </c>
      <c r="WI41" s="27">
        <f t="shared" si="103"/>
        <v>1.371851212430359</v>
      </c>
      <c r="WJ41" s="27">
        <v>128.82777777777801</v>
      </c>
      <c r="WK41" s="27">
        <v>37.294444444444402</v>
      </c>
      <c r="WL41" s="27">
        <v>31.460277777777801</v>
      </c>
      <c r="WM41" s="27">
        <v>31.971111111111099</v>
      </c>
      <c r="WN41" s="27">
        <v>-124.416222222222</v>
      </c>
      <c r="WO41" s="27">
        <v>-2.7023888888888901</v>
      </c>
      <c r="WP41" s="27">
        <v>-2.0499999999999998</v>
      </c>
      <c r="WQ41" s="27">
        <v>139.35277777777799</v>
      </c>
      <c r="WR41" s="27">
        <v>196.5</v>
      </c>
      <c r="WS41" s="30">
        <f t="shared" si="104"/>
        <v>67.67222222222199</v>
      </c>
      <c r="WT41" s="30">
        <f t="shared" si="105"/>
        <v>57.147222222222013</v>
      </c>
      <c r="WU41" s="28">
        <v>4.8499999999999996</v>
      </c>
      <c r="WV41" s="24">
        <v>1.08</v>
      </c>
      <c r="WW41" s="28">
        <v>80.2</v>
      </c>
      <c r="WX41" s="28">
        <v>28.2</v>
      </c>
      <c r="WY41" s="28">
        <v>6.6</v>
      </c>
      <c r="WZ41" s="28">
        <v>10.3</v>
      </c>
    </row>
    <row r="42" spans="1:624" x14ac:dyDescent="0.25">
      <c r="D42" s="4"/>
      <c r="E42" s="4"/>
      <c r="F42" s="4"/>
      <c r="G42" s="12"/>
      <c r="H42" s="2"/>
      <c r="I42" s="7"/>
      <c r="J42" s="12"/>
      <c r="K42" s="12"/>
      <c r="M42" s="1"/>
      <c r="N42" s="1"/>
      <c r="O42" s="15"/>
      <c r="P42" s="15"/>
      <c r="Q42" s="12"/>
      <c r="R42" s="12"/>
      <c r="S42" s="12"/>
      <c r="W42" s="12"/>
      <c r="Y42" s="2"/>
      <c r="Z42" s="2"/>
      <c r="AA42" s="2"/>
      <c r="AZ42" s="4"/>
      <c r="BB42" s="18"/>
      <c r="BF42" s="5"/>
      <c r="BG42" s="5"/>
      <c r="BH42" s="5"/>
      <c r="BI42" s="5"/>
      <c r="BJ42" s="5"/>
      <c r="BK42" s="6"/>
      <c r="BL42" s="3"/>
      <c r="BM42" s="3"/>
      <c r="BN42" s="3"/>
      <c r="BO42" s="2"/>
      <c r="BP42" s="3"/>
      <c r="BQ42" s="3"/>
      <c r="BR42" s="3"/>
      <c r="BS42" s="3"/>
      <c r="BT42" s="5"/>
      <c r="BU42" s="5"/>
      <c r="BV42" s="5"/>
      <c r="BW42" s="5"/>
      <c r="BX42" s="5"/>
      <c r="BY42" s="6"/>
      <c r="BZ42" s="3"/>
      <c r="CA42" s="3"/>
      <c r="CB42" s="3"/>
      <c r="CC42" s="3"/>
      <c r="CD42" s="3"/>
      <c r="CE42" s="3"/>
      <c r="CF42" s="3"/>
      <c r="CQ42" s="2"/>
      <c r="CR42" s="2"/>
      <c r="CS42" s="2"/>
      <c r="CT42" s="2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2"/>
      <c r="DS42" s="2"/>
      <c r="DT42" s="3"/>
      <c r="DU42" s="3"/>
      <c r="DV42" s="3"/>
      <c r="DW42" s="3"/>
      <c r="DX42" s="3"/>
      <c r="DY42" s="3"/>
      <c r="DZ42" s="2"/>
      <c r="EA42" s="2"/>
      <c r="EB42" s="3"/>
      <c r="EC42" s="3"/>
      <c r="ED42" s="3"/>
      <c r="EE42" s="3"/>
      <c r="EF42" s="3"/>
      <c r="EG42" s="3"/>
      <c r="EH42" s="8"/>
      <c r="EI42" s="8"/>
      <c r="EJ42" s="8"/>
      <c r="EK42" s="8"/>
      <c r="EL42" s="8"/>
      <c r="EM42" s="8"/>
      <c r="EN42" s="8"/>
      <c r="EO42" s="8"/>
      <c r="EP42" s="8"/>
      <c r="EQ42" s="10"/>
      <c r="ER42" s="10"/>
      <c r="ES42" s="10"/>
      <c r="ET42" s="10"/>
      <c r="EU42" s="10"/>
      <c r="EV42" s="10"/>
      <c r="EW42" s="8"/>
      <c r="EX42" s="8"/>
      <c r="EY42" s="10"/>
      <c r="EZ42" s="8"/>
      <c r="FA42" s="8"/>
      <c r="FI42" s="10"/>
      <c r="FK42" s="10"/>
      <c r="FL42" s="10"/>
      <c r="FN42" s="10"/>
      <c r="FO42" s="10"/>
      <c r="FP42" s="17"/>
      <c r="FQ42" s="17"/>
      <c r="FR42" s="17"/>
      <c r="FS42" s="17"/>
      <c r="FT42" s="3"/>
      <c r="FU42" s="3"/>
      <c r="FV42" s="3"/>
      <c r="FW42" s="3"/>
      <c r="FX42" s="3"/>
      <c r="FY42" s="3"/>
      <c r="FZ42" s="3"/>
      <c r="GA42" s="3"/>
      <c r="GB42" s="11"/>
      <c r="GC42" s="11"/>
      <c r="GD42" s="11"/>
      <c r="GE42" s="12"/>
      <c r="GF42" s="12"/>
      <c r="GG42" s="10"/>
      <c r="GH42" s="12"/>
      <c r="GI42" s="10"/>
      <c r="GJ42" s="12"/>
      <c r="GK42" s="12"/>
      <c r="GO42" s="12"/>
      <c r="GP42" s="3"/>
      <c r="GQ42" s="3"/>
      <c r="GR42" s="3"/>
      <c r="GS42" s="12"/>
      <c r="GT42" s="3"/>
      <c r="GU42" s="3"/>
      <c r="GW42" s="12"/>
      <c r="GX42" s="12"/>
      <c r="HA42" s="12"/>
      <c r="HB42" s="12"/>
      <c r="HE42" s="12"/>
      <c r="HF42" s="1"/>
      <c r="HG42" s="1"/>
      <c r="HH42" s="1"/>
      <c r="HI42" s="1"/>
      <c r="HJ42" s="12"/>
      <c r="HM42" s="1"/>
      <c r="HN42" s="1"/>
      <c r="HO42" s="1"/>
      <c r="HP42" s="10"/>
      <c r="IS42" s="1"/>
      <c r="IT42" s="1"/>
      <c r="IU42" s="1"/>
      <c r="JW42" s="1"/>
      <c r="JX42" s="1"/>
      <c r="LA42" s="1"/>
      <c r="LB42" s="1"/>
      <c r="LC42" s="1"/>
      <c r="MF42" s="1"/>
      <c r="MG42" s="1"/>
      <c r="MH42" s="1"/>
      <c r="NJ42" s="2"/>
      <c r="NK42" s="2"/>
      <c r="NL42" s="1"/>
      <c r="OL42" s="2"/>
      <c r="OM42" s="2"/>
      <c r="ON42" s="1"/>
      <c r="PR42" s="1"/>
      <c r="PS42" s="1"/>
      <c r="PT42" s="1"/>
      <c r="PU42" s="1"/>
      <c r="QZ42" s="1"/>
      <c r="RA42" s="1"/>
      <c r="RB42" s="1"/>
      <c r="RC42" s="1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Y42" s="12"/>
      <c r="SA42" s="12"/>
      <c r="SB42" s="12"/>
      <c r="SC42" s="12"/>
      <c r="SD42" s="12"/>
      <c r="SE42" s="12"/>
      <c r="SF42" s="1"/>
      <c r="SG42" s="1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X42" s="12"/>
      <c r="TZ42" s="12"/>
      <c r="UA42" s="12"/>
      <c r="UB42" s="12"/>
      <c r="UC42" s="12"/>
      <c r="UD42" s="12"/>
      <c r="UE42" s="12"/>
      <c r="UF42" s="12"/>
      <c r="UG42" s="1"/>
      <c r="UH42" s="1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D42" s="12"/>
      <c r="VF42" s="12"/>
      <c r="VG42" s="12"/>
      <c r="VH42" s="12"/>
      <c r="VI42" s="12"/>
      <c r="VJ42" s="12"/>
      <c r="VK42" s="12"/>
      <c r="VL42" s="12"/>
      <c r="VM42" s="1"/>
      <c r="VN42" s="1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J42" s="12"/>
      <c r="WL42" s="12"/>
      <c r="WM42" s="12"/>
      <c r="WN42" s="12"/>
      <c r="WO42" s="12"/>
      <c r="WP42" s="12"/>
      <c r="WQ42" s="12"/>
      <c r="WR42" s="12"/>
      <c r="WS42" s="1"/>
      <c r="WT42" s="1"/>
      <c r="WU42" s="20"/>
      <c r="WV42" s="21"/>
      <c r="WW42" s="20"/>
      <c r="WX42" s="20"/>
      <c r="WY42" s="20"/>
      <c r="WZ42" s="20"/>
    </row>
    <row r="43" spans="1:624" x14ac:dyDescent="0.25">
      <c r="D43" s="4"/>
      <c r="E43" s="4"/>
      <c r="F43" s="4"/>
      <c r="G43" s="12"/>
      <c r="H43" s="2"/>
      <c r="I43" s="7"/>
      <c r="J43" s="12"/>
      <c r="K43" s="12"/>
      <c r="M43" s="1"/>
      <c r="N43" s="1"/>
      <c r="O43" s="15"/>
      <c r="P43" s="15"/>
      <c r="Q43" s="12"/>
      <c r="R43" s="12"/>
      <c r="S43" s="12"/>
      <c r="W43" s="12"/>
      <c r="Y43" s="2"/>
      <c r="Z43" s="2"/>
      <c r="AA43" s="2"/>
      <c r="AZ43" s="4"/>
      <c r="BB43" s="18"/>
      <c r="BF43" s="5"/>
      <c r="BG43" s="5"/>
      <c r="BH43" s="5"/>
      <c r="BI43" s="5"/>
      <c r="BJ43" s="5"/>
      <c r="BK43" s="6"/>
      <c r="BL43" s="3"/>
      <c r="BM43" s="3"/>
      <c r="BN43" s="3"/>
      <c r="BO43" s="2"/>
      <c r="BP43" s="3"/>
      <c r="BQ43" s="3"/>
      <c r="BR43" s="3"/>
      <c r="BS43" s="3"/>
      <c r="BT43" s="5"/>
      <c r="BU43" s="5"/>
      <c r="BV43" s="5"/>
      <c r="BW43" s="5"/>
      <c r="BX43" s="5"/>
      <c r="BY43" s="6"/>
      <c r="BZ43" s="3"/>
      <c r="CA43" s="3"/>
      <c r="CB43" s="3"/>
      <c r="CC43" s="3"/>
      <c r="CD43" s="3"/>
      <c r="CE43" s="3"/>
      <c r="CF43" s="3"/>
      <c r="CQ43" s="2"/>
      <c r="CR43" s="2"/>
      <c r="CS43" s="2"/>
      <c r="CT43" s="2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2"/>
      <c r="DS43" s="2"/>
      <c r="DT43" s="3"/>
      <c r="DU43" s="3"/>
      <c r="DV43" s="3"/>
      <c r="DW43" s="3"/>
      <c r="DX43" s="3"/>
      <c r="DY43" s="3"/>
      <c r="DZ43" s="2"/>
      <c r="EA43" s="2"/>
      <c r="EB43" s="3"/>
      <c r="EC43" s="3"/>
      <c r="ED43" s="3"/>
      <c r="EE43" s="3"/>
      <c r="EF43" s="3"/>
      <c r="EG43" s="3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W43" s="8"/>
      <c r="EX43" s="8"/>
      <c r="EY43" s="10"/>
      <c r="EZ43" s="8"/>
      <c r="FA43" s="8"/>
      <c r="FB43" s="8"/>
      <c r="FC43" s="8"/>
      <c r="FD43" s="8"/>
      <c r="FF43" s="8"/>
      <c r="FG43" s="8"/>
      <c r="FI43" s="10"/>
      <c r="FK43" s="10"/>
      <c r="FL43" s="10"/>
      <c r="FN43" s="10"/>
      <c r="FO43" s="10"/>
      <c r="FP43" s="17"/>
      <c r="FQ43" s="17"/>
      <c r="FR43" s="17"/>
      <c r="FS43" s="17"/>
      <c r="FT43" s="3"/>
      <c r="FU43" s="3"/>
      <c r="FV43" s="3"/>
      <c r="FW43" s="3"/>
      <c r="FX43" s="3"/>
      <c r="FY43" s="3"/>
      <c r="FZ43" s="3"/>
      <c r="GA43" s="3"/>
      <c r="GB43" s="11"/>
      <c r="GC43" s="11"/>
      <c r="GD43" s="11"/>
      <c r="GE43" s="12"/>
      <c r="GF43" s="12"/>
      <c r="GG43" s="10"/>
      <c r="GH43" s="12"/>
      <c r="GI43" s="10"/>
      <c r="GJ43" s="12"/>
      <c r="GK43" s="12"/>
      <c r="GO43" s="12"/>
      <c r="GP43" s="3"/>
      <c r="GQ43" s="3"/>
      <c r="GR43" s="3"/>
      <c r="GS43" s="12"/>
      <c r="GT43" s="3"/>
      <c r="GU43" s="3"/>
      <c r="GW43" s="12"/>
      <c r="GX43" s="12"/>
      <c r="HA43" s="12"/>
      <c r="HB43" s="12"/>
      <c r="HE43" s="12"/>
      <c r="HF43" s="1"/>
      <c r="HG43" s="1"/>
      <c r="HH43" s="1"/>
      <c r="HI43" s="1"/>
      <c r="HJ43" s="12"/>
      <c r="HM43" s="1"/>
      <c r="HN43" s="1"/>
      <c r="HO43" s="1"/>
      <c r="HP43" s="10"/>
      <c r="IS43" s="1"/>
      <c r="IT43" s="1"/>
      <c r="IU43" s="1"/>
      <c r="JW43" s="1"/>
      <c r="JX43" s="1"/>
      <c r="LA43" s="1"/>
      <c r="LB43" s="1"/>
      <c r="LC43" s="1"/>
      <c r="MF43" s="1"/>
      <c r="MG43" s="1"/>
      <c r="MH43" s="1"/>
      <c r="NJ43" s="2"/>
      <c r="NK43" s="2"/>
      <c r="NL43" s="1"/>
      <c r="OL43" s="2"/>
      <c r="OM43" s="2"/>
      <c r="ON43" s="1"/>
      <c r="PR43" s="1"/>
      <c r="PS43" s="1"/>
      <c r="PT43" s="1"/>
      <c r="PU43" s="1"/>
      <c r="QZ43" s="1"/>
      <c r="RA43" s="1"/>
      <c r="RB43" s="1"/>
      <c r="RC43" s="1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Y43" s="12"/>
      <c r="SA43" s="12"/>
      <c r="SB43" s="12"/>
      <c r="SC43" s="12"/>
      <c r="SD43" s="12"/>
      <c r="SE43" s="12"/>
      <c r="SF43" s="1"/>
      <c r="SG43" s="1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X43" s="12"/>
      <c r="TZ43" s="12"/>
      <c r="UA43" s="12"/>
      <c r="UB43" s="12"/>
      <c r="UC43" s="12"/>
      <c r="UD43" s="12"/>
      <c r="UE43" s="12"/>
      <c r="UF43" s="12"/>
      <c r="UG43" s="1"/>
      <c r="UH43" s="1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D43" s="12"/>
      <c r="VF43" s="12"/>
      <c r="VG43" s="12"/>
      <c r="VH43" s="12"/>
      <c r="VI43" s="12"/>
      <c r="VJ43" s="12"/>
      <c r="VK43" s="12"/>
      <c r="VL43" s="12"/>
      <c r="VM43" s="1"/>
      <c r="VN43" s="1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J43" s="12"/>
      <c r="WL43" s="12"/>
      <c r="WM43" s="12"/>
      <c r="WN43" s="12"/>
      <c r="WO43" s="12"/>
      <c r="WP43" s="12"/>
      <c r="WQ43" s="12"/>
      <c r="WR43" s="12"/>
      <c r="WS43" s="1"/>
      <c r="WT43" s="1"/>
      <c r="WU43" s="20"/>
      <c r="WV43" s="21"/>
      <c r="WW43" s="20"/>
      <c r="WX43" s="20"/>
      <c r="WY43" s="20"/>
      <c r="WZ43" s="20"/>
    </row>
    <row r="44" spans="1:624" x14ac:dyDescent="0.25">
      <c r="AY44" s="4"/>
      <c r="AZ44" s="4"/>
      <c r="CY44" s="13"/>
      <c r="CZ44" s="14"/>
      <c r="EH44" s="9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W44" s="10"/>
      <c r="EX44" s="10"/>
      <c r="EZ44" s="8"/>
      <c r="FA44" s="8"/>
      <c r="FB44" s="8"/>
      <c r="FC44" s="8"/>
      <c r="FD44" s="8"/>
      <c r="FE44" s="8"/>
      <c r="FF44" s="8"/>
      <c r="FG44" s="8"/>
      <c r="FH44" s="8"/>
      <c r="FI44" s="10"/>
      <c r="FL44" s="9"/>
      <c r="FN44" s="9"/>
      <c r="FO44" s="10"/>
      <c r="FP44" s="10"/>
      <c r="GG44" s="10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MA44" s="1"/>
      <c r="MB44" s="1"/>
      <c r="MC44" s="1"/>
      <c r="MD44" s="1"/>
      <c r="ME44" s="1"/>
      <c r="WU44" s="20"/>
      <c r="WV44" s="21"/>
      <c r="WW44" s="20"/>
      <c r="WX44" s="20"/>
      <c r="WY44" s="20"/>
      <c r="WZ44" s="20"/>
    </row>
    <row r="45" spans="1:624" x14ac:dyDescent="0.25">
      <c r="CY45" s="13"/>
      <c r="CZ45" s="14"/>
      <c r="WU45" s="20"/>
      <c r="WV45" s="21"/>
      <c r="WW45" s="20"/>
      <c r="WX45" s="20"/>
      <c r="WY45" s="20"/>
      <c r="WZ45" s="20"/>
    </row>
    <row r="46" spans="1:624" x14ac:dyDescent="0.25">
      <c r="CY46" s="13"/>
      <c r="CZ46" s="14"/>
      <c r="WU46" s="20"/>
      <c r="WV46" s="21"/>
      <c r="WW46" s="20"/>
      <c r="WX46" s="20"/>
      <c r="WY46" s="20"/>
      <c r="WZ46" s="20"/>
    </row>
    <row r="47" spans="1:624" x14ac:dyDescent="0.25">
      <c r="CY47" s="13"/>
      <c r="CZ47" s="14"/>
      <c r="WU47" s="20"/>
      <c r="WV47" s="21"/>
      <c r="WW47" s="20"/>
      <c r="WX47" s="20"/>
      <c r="WY47" s="20"/>
      <c r="WZ47" s="20"/>
    </row>
    <row r="48" spans="1:624" x14ac:dyDescent="0.25">
      <c r="CY48" s="13"/>
      <c r="CZ48" s="14"/>
      <c r="WU48" s="20"/>
      <c r="WV48" s="21"/>
      <c r="WW48" s="20"/>
      <c r="WX48" s="20"/>
      <c r="WY48" s="20"/>
      <c r="WZ48" s="20"/>
    </row>
    <row r="49" spans="103:624" x14ac:dyDescent="0.25">
      <c r="CY49" s="13"/>
      <c r="CZ49" s="14"/>
      <c r="WU49" s="20"/>
      <c r="WV49" s="21"/>
      <c r="WW49" s="20"/>
      <c r="WX49" s="20"/>
      <c r="WY49" s="20"/>
      <c r="WZ49" s="20"/>
    </row>
    <row r="50" spans="103:624" x14ac:dyDescent="0.25">
      <c r="WU50" s="20"/>
      <c r="WV50" s="21"/>
      <c r="WW50" s="20"/>
      <c r="WX50" s="20"/>
      <c r="WY50" s="20"/>
      <c r="WZ50" s="20"/>
    </row>
    <row r="51" spans="103:624" x14ac:dyDescent="0.25">
      <c r="WU51" s="20"/>
      <c r="WV51" s="21"/>
      <c r="WW51" s="20"/>
      <c r="WX51" s="20"/>
      <c r="WY51" s="20"/>
      <c r="WZ51" s="20"/>
    </row>
    <row r="52" spans="103:624" x14ac:dyDescent="0.25">
      <c r="WU52" s="20"/>
      <c r="WV52" s="21"/>
      <c r="WW52" s="20"/>
      <c r="WX52" s="20"/>
      <c r="WY52" s="20"/>
      <c r="WZ52" s="20"/>
    </row>
    <row r="53" spans="103:624" x14ac:dyDescent="0.25">
      <c r="WU53" s="20"/>
      <c r="WV53" s="21"/>
      <c r="WW53" s="20"/>
      <c r="WX53" s="20"/>
      <c r="WY53" s="20"/>
      <c r="WZ53" s="20"/>
    </row>
    <row r="54" spans="103:624" x14ac:dyDescent="0.25">
      <c r="LZ54" s="1"/>
      <c r="WU54" s="20"/>
      <c r="WV54" s="21"/>
      <c r="WW54" s="20"/>
      <c r="WX54" s="20"/>
      <c r="WY54" s="20"/>
      <c r="WZ54" s="20"/>
    </row>
    <row r="55" spans="103:624" x14ac:dyDescent="0.25">
      <c r="WU55" s="20"/>
      <c r="WV55" s="21"/>
      <c r="WW55" s="20"/>
      <c r="WX55" s="20"/>
      <c r="WY55" s="20"/>
      <c r="WZ55" s="20"/>
    </row>
    <row r="56" spans="103:624" x14ac:dyDescent="0.25">
      <c r="WU56" s="20"/>
      <c r="WV56" s="21"/>
      <c r="WW56" s="20"/>
      <c r="WX56" s="20"/>
      <c r="WY56" s="20"/>
      <c r="WZ56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7109375" bestFit="1" customWidth="1"/>
    <col min="2" max="2" width="7" bestFit="1" customWidth="1"/>
    <col min="3" max="3" width="7.85546875" bestFit="1" customWidth="1"/>
    <col min="4" max="4" width="19" bestFit="1" customWidth="1"/>
    <col min="5" max="5" width="10" bestFit="1" customWidth="1"/>
    <col min="6" max="6" width="19" bestFit="1" customWidth="1"/>
    <col min="7" max="7" width="10.7109375" bestFit="1" customWidth="1"/>
    <col min="8" max="8" width="5.5703125" bestFit="1" customWidth="1"/>
    <col min="9" max="9" width="6" bestFit="1" customWidth="1"/>
    <col min="10" max="10" width="19" bestFit="1" customWidth="1"/>
    <col min="11" max="11" width="7.7109375" bestFit="1" customWidth="1"/>
    <col min="12" max="13" width="9.85546875" bestFit="1" customWidth="1"/>
    <col min="14" max="14" width="9.7109375" bestFit="1" customWidth="1"/>
    <col min="15" max="15" width="8" bestFit="1" customWidth="1"/>
    <col min="16" max="16" width="7.85546875" bestFit="1" customWidth="1"/>
    <col min="17" max="17" width="14.5703125" bestFit="1" customWidth="1"/>
    <col min="18" max="18" width="10.140625" bestFit="1" customWidth="1"/>
    <col min="19" max="19" width="15.42578125" bestFit="1" customWidth="1"/>
    <col min="20" max="20" width="19.42578125" bestFit="1" customWidth="1"/>
    <col min="21" max="21" width="11.42578125" bestFit="1" customWidth="1"/>
    <col min="22" max="22" width="10.85546875" bestFit="1" customWidth="1"/>
    <col min="23" max="23" width="19.85546875" bestFit="1" customWidth="1"/>
    <col min="24" max="24" width="15.85546875" bestFit="1" customWidth="1"/>
    <col min="25" max="25" width="7.5703125" bestFit="1" customWidth="1"/>
    <col min="26" max="26" width="16.28515625" bestFit="1" customWidth="1"/>
    <col min="27" max="27" width="15" bestFit="1" customWidth="1"/>
    <col min="28" max="29" width="11.5703125" bestFit="1" customWidth="1"/>
    <col min="30" max="30" width="19.42578125" bestFit="1" customWidth="1"/>
    <col min="31" max="31" width="14.7109375" bestFit="1" customWidth="1"/>
    <col min="32" max="32" width="15.140625" bestFit="1" customWidth="1"/>
    <col min="33" max="33" width="19.42578125" bestFit="1" customWidth="1"/>
    <col min="34" max="34" width="15.140625" bestFit="1" customWidth="1"/>
    <col min="35" max="35" width="27" bestFit="1" customWidth="1"/>
    <col min="36" max="36" width="7" bestFit="1" customWidth="1"/>
    <col min="37" max="37" width="6.85546875" bestFit="1" customWidth="1"/>
    <col min="38" max="38" width="7.85546875" bestFit="1" customWidth="1"/>
    <col min="39" max="39" width="8.5703125" bestFit="1" customWidth="1"/>
    <col min="40" max="40" width="8.140625" bestFit="1" customWidth="1"/>
    <col min="41" max="41" width="18.5703125" bestFit="1" customWidth="1"/>
  </cols>
  <sheetData>
    <row r="1" spans="1:41" s="19" customFormat="1" x14ac:dyDescent="0.25">
      <c r="A1" s="36" t="s">
        <v>48</v>
      </c>
      <c r="B1" s="36" t="s">
        <v>49</v>
      </c>
      <c r="C1" s="36" t="s">
        <v>50</v>
      </c>
      <c r="D1" s="36" t="s">
        <v>51</v>
      </c>
      <c r="E1" s="36" t="s">
        <v>52</v>
      </c>
      <c r="F1" s="36" t="s">
        <v>53</v>
      </c>
      <c r="G1" s="36" t="s">
        <v>54</v>
      </c>
      <c r="H1" s="36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6" t="s">
        <v>61</v>
      </c>
      <c r="O1" s="36" t="s">
        <v>62</v>
      </c>
      <c r="P1" s="36" t="s">
        <v>63</v>
      </c>
      <c r="Q1" s="36" t="s">
        <v>64</v>
      </c>
      <c r="R1" s="36" t="s">
        <v>65</v>
      </c>
      <c r="S1" s="36" t="s">
        <v>66</v>
      </c>
      <c r="T1" s="36" t="s">
        <v>67</v>
      </c>
      <c r="U1" s="36" t="s">
        <v>68</v>
      </c>
      <c r="V1" s="36" t="s">
        <v>69</v>
      </c>
      <c r="W1" s="36" t="s">
        <v>70</v>
      </c>
      <c r="X1" s="36" t="s">
        <v>71</v>
      </c>
      <c r="Y1" s="36" t="s">
        <v>72</v>
      </c>
      <c r="Z1" s="36" t="s">
        <v>73</v>
      </c>
      <c r="AA1" s="36" t="s">
        <v>74</v>
      </c>
      <c r="AB1" s="36" t="s">
        <v>75</v>
      </c>
      <c r="AC1" s="36" t="s">
        <v>76</v>
      </c>
      <c r="AD1" s="36" t="s">
        <v>77</v>
      </c>
      <c r="AE1" s="36" t="s">
        <v>78</v>
      </c>
      <c r="AF1" s="36" t="s">
        <v>79</v>
      </c>
      <c r="AG1" s="36" t="s">
        <v>80</v>
      </c>
      <c r="AH1" s="36" t="s">
        <v>81</v>
      </c>
      <c r="AI1" s="36" t="s">
        <v>82</v>
      </c>
      <c r="AJ1" s="36" t="s">
        <v>83</v>
      </c>
      <c r="AK1" s="36" t="s">
        <v>84</v>
      </c>
      <c r="AL1" s="36" t="s">
        <v>85</v>
      </c>
      <c r="AM1" s="36" t="s">
        <v>86</v>
      </c>
      <c r="AN1" s="36" t="s">
        <v>87</v>
      </c>
      <c r="AO1" s="36" t="s">
        <v>88</v>
      </c>
    </row>
    <row r="2" spans="1:41" x14ac:dyDescent="0.25">
      <c r="A2" s="37" t="s">
        <v>89</v>
      </c>
      <c r="B2" s="37">
        <v>600734</v>
      </c>
      <c r="C2" s="37">
        <v>53515</v>
      </c>
      <c r="D2" s="37" t="s">
        <v>90</v>
      </c>
      <c r="E2" s="37" t="s">
        <v>91</v>
      </c>
      <c r="F2" s="37" t="s">
        <v>92</v>
      </c>
      <c r="G2" s="37" t="s">
        <v>93</v>
      </c>
      <c r="H2" s="37" t="s">
        <v>94</v>
      </c>
      <c r="I2" s="37">
        <v>85138</v>
      </c>
      <c r="J2" s="37" t="s">
        <v>95</v>
      </c>
      <c r="K2" s="37" t="s">
        <v>101</v>
      </c>
      <c r="L2" s="37" t="s">
        <v>96</v>
      </c>
      <c r="M2" s="47">
        <v>41733</v>
      </c>
      <c r="N2" s="47">
        <v>41737</v>
      </c>
      <c r="O2" s="37">
        <v>0</v>
      </c>
      <c r="P2" s="37">
        <v>12</v>
      </c>
      <c r="Q2" s="37" t="s">
        <v>97</v>
      </c>
      <c r="R2" s="37">
        <v>8.3000000000000007</v>
      </c>
      <c r="S2" s="37">
        <v>7.2</v>
      </c>
      <c r="T2" s="37">
        <v>0.45</v>
      </c>
      <c r="U2" s="37" t="s">
        <v>102</v>
      </c>
      <c r="V2" s="37">
        <v>2</v>
      </c>
      <c r="W2" s="37">
        <v>1.2</v>
      </c>
      <c r="X2" s="37">
        <v>0.6</v>
      </c>
      <c r="Y2" s="37">
        <v>2</v>
      </c>
      <c r="Z2" s="37">
        <v>322</v>
      </c>
      <c r="AA2" s="37">
        <v>25</v>
      </c>
      <c r="AB2" s="37">
        <v>1.1499999999999999</v>
      </c>
      <c r="AC2" s="37">
        <v>7.3</v>
      </c>
      <c r="AD2" s="37">
        <v>7.6</v>
      </c>
      <c r="AE2" s="37">
        <v>3.32</v>
      </c>
      <c r="AF2" s="37">
        <v>3699</v>
      </c>
      <c r="AG2" s="37">
        <v>346</v>
      </c>
      <c r="AH2" s="37">
        <v>323</v>
      </c>
      <c r="AI2" s="37">
        <v>23.6</v>
      </c>
      <c r="AJ2" s="37">
        <v>0</v>
      </c>
      <c r="AK2" s="37">
        <v>3</v>
      </c>
      <c r="AL2" s="37">
        <v>78</v>
      </c>
      <c r="AM2" s="37">
        <v>12</v>
      </c>
      <c r="AN2" s="37">
        <v>6</v>
      </c>
      <c r="AO2" s="37">
        <v>60</v>
      </c>
    </row>
    <row r="3" spans="1:41" x14ac:dyDescent="0.25">
      <c r="A3" s="37" t="s">
        <v>89</v>
      </c>
      <c r="B3" s="37">
        <v>600735</v>
      </c>
      <c r="C3" s="37">
        <v>53515</v>
      </c>
      <c r="D3" s="37" t="s">
        <v>90</v>
      </c>
      <c r="E3" s="37" t="s">
        <v>91</v>
      </c>
      <c r="F3" s="37" t="s">
        <v>92</v>
      </c>
      <c r="G3" s="37" t="s">
        <v>93</v>
      </c>
      <c r="H3" s="37" t="s">
        <v>94</v>
      </c>
      <c r="I3" s="37">
        <v>85138</v>
      </c>
      <c r="J3" s="37" t="s">
        <v>95</v>
      </c>
      <c r="K3" s="37" t="s">
        <v>101</v>
      </c>
      <c r="L3" s="37" t="s">
        <v>99</v>
      </c>
      <c r="M3" s="47">
        <v>41733</v>
      </c>
      <c r="N3" s="47">
        <v>41737</v>
      </c>
      <c r="O3" s="37">
        <v>12</v>
      </c>
      <c r="P3" s="37">
        <v>24</v>
      </c>
      <c r="Q3" s="37" t="s">
        <v>97</v>
      </c>
      <c r="R3" s="37">
        <v>-9999</v>
      </c>
      <c r="S3" s="37">
        <v>-9999</v>
      </c>
      <c r="T3" s="37">
        <v>-9999</v>
      </c>
      <c r="U3" s="37">
        <v>-9999</v>
      </c>
      <c r="V3" s="37">
        <v>2</v>
      </c>
      <c r="W3" s="37">
        <v>-9999</v>
      </c>
      <c r="X3" s="37">
        <v>0.8</v>
      </c>
      <c r="Y3" s="37">
        <v>3</v>
      </c>
      <c r="Z3" s="37">
        <v>-9999</v>
      </c>
      <c r="AA3" s="37">
        <v>-9999</v>
      </c>
      <c r="AB3" s="37">
        <v>-9999</v>
      </c>
      <c r="AC3" s="37">
        <v>-9999</v>
      </c>
      <c r="AD3" s="37">
        <v>-9999</v>
      </c>
      <c r="AE3" s="37">
        <v>-9999</v>
      </c>
      <c r="AF3" s="37">
        <v>-9999</v>
      </c>
      <c r="AG3" s="37">
        <v>-9999</v>
      </c>
      <c r="AH3" s="37">
        <v>-9999</v>
      </c>
      <c r="AI3" s="37">
        <v>-9999</v>
      </c>
      <c r="AJ3" s="37">
        <v>-9999</v>
      </c>
      <c r="AK3" s="37">
        <v>-9999</v>
      </c>
      <c r="AL3" s="37">
        <v>-9999</v>
      </c>
      <c r="AM3" s="37">
        <v>-9999</v>
      </c>
      <c r="AN3" s="37">
        <v>-9999</v>
      </c>
      <c r="AO3" s="37">
        <v>-9999</v>
      </c>
    </row>
    <row r="4" spans="1:41" x14ac:dyDescent="0.25">
      <c r="A4" s="37" t="s">
        <v>89</v>
      </c>
      <c r="B4" s="37">
        <v>600736</v>
      </c>
      <c r="C4" s="37">
        <v>53515</v>
      </c>
      <c r="D4" s="37" t="s">
        <v>90</v>
      </c>
      <c r="E4" s="37" t="s">
        <v>91</v>
      </c>
      <c r="F4" s="37" t="s">
        <v>92</v>
      </c>
      <c r="G4" s="37" t="s">
        <v>93</v>
      </c>
      <c r="H4" s="37" t="s">
        <v>94</v>
      </c>
      <c r="I4" s="37">
        <v>85138</v>
      </c>
      <c r="J4" s="37" t="s">
        <v>95</v>
      </c>
      <c r="K4" s="37" t="s">
        <v>101</v>
      </c>
      <c r="L4" s="37" t="s">
        <v>100</v>
      </c>
      <c r="M4" s="47">
        <v>41733</v>
      </c>
      <c r="N4" s="47">
        <v>41737</v>
      </c>
      <c r="O4" s="37">
        <v>24</v>
      </c>
      <c r="P4" s="37">
        <v>36</v>
      </c>
      <c r="Q4" s="37" t="s">
        <v>97</v>
      </c>
      <c r="R4" s="37">
        <v>-9999</v>
      </c>
      <c r="S4" s="37">
        <v>-9999</v>
      </c>
      <c r="T4" s="37">
        <v>-9999</v>
      </c>
      <c r="U4" s="37">
        <v>-9999</v>
      </c>
      <c r="V4" s="37">
        <v>2</v>
      </c>
      <c r="W4" s="37">
        <v>-9999</v>
      </c>
      <c r="X4" s="37">
        <v>1.4</v>
      </c>
      <c r="Y4" s="37">
        <v>5</v>
      </c>
      <c r="Z4" s="37">
        <v>-9999</v>
      </c>
      <c r="AA4" s="37">
        <v>-9999</v>
      </c>
      <c r="AB4" s="37">
        <v>-9999</v>
      </c>
      <c r="AC4" s="37">
        <v>-9999</v>
      </c>
      <c r="AD4" s="37">
        <v>-9999</v>
      </c>
      <c r="AE4" s="37">
        <v>-9999</v>
      </c>
      <c r="AF4" s="37">
        <v>-9999</v>
      </c>
      <c r="AG4" s="37">
        <v>-9999</v>
      </c>
      <c r="AH4" s="37">
        <v>-9999</v>
      </c>
      <c r="AI4" s="37">
        <v>-9999</v>
      </c>
      <c r="AJ4" s="37">
        <v>-9999</v>
      </c>
      <c r="AK4" s="37">
        <v>-9999</v>
      </c>
      <c r="AL4" s="37">
        <v>-9999</v>
      </c>
      <c r="AM4" s="37">
        <v>-9999</v>
      </c>
      <c r="AN4" s="37">
        <v>-9999</v>
      </c>
      <c r="AO4" s="37">
        <v>-9999</v>
      </c>
    </row>
    <row r="5" spans="1:41" x14ac:dyDescent="0.25">
      <c r="A5" s="37" t="s">
        <v>89</v>
      </c>
      <c r="B5" s="37">
        <v>600737</v>
      </c>
      <c r="C5" s="37">
        <v>53515</v>
      </c>
      <c r="D5" s="37" t="s">
        <v>90</v>
      </c>
      <c r="E5" s="37" t="s">
        <v>91</v>
      </c>
      <c r="F5" s="37" t="s">
        <v>92</v>
      </c>
      <c r="G5" s="37" t="s">
        <v>93</v>
      </c>
      <c r="H5" s="37" t="s">
        <v>94</v>
      </c>
      <c r="I5" s="37">
        <v>85138</v>
      </c>
      <c r="J5" s="37" t="s">
        <v>95</v>
      </c>
      <c r="K5" s="37" t="s">
        <v>103</v>
      </c>
      <c r="L5" s="37" t="s">
        <v>96</v>
      </c>
      <c r="M5" s="47">
        <v>41733</v>
      </c>
      <c r="N5" s="47">
        <v>41737</v>
      </c>
      <c r="O5" s="37">
        <v>0</v>
      </c>
      <c r="P5" s="37">
        <v>12</v>
      </c>
      <c r="Q5" s="37" t="s">
        <v>97</v>
      </c>
      <c r="R5" s="37">
        <v>8.1999999999999993</v>
      </c>
      <c r="S5" s="37">
        <v>7.2</v>
      </c>
      <c r="T5" s="37">
        <v>0.41</v>
      </c>
      <c r="U5" s="37" t="s">
        <v>104</v>
      </c>
      <c r="V5" s="37">
        <v>2</v>
      </c>
      <c r="W5" s="37">
        <v>1.1000000000000001</v>
      </c>
      <c r="X5" s="37">
        <v>0.4</v>
      </c>
      <c r="Y5" s="37">
        <v>1</v>
      </c>
      <c r="Z5" s="37">
        <v>324</v>
      </c>
      <c r="AA5" s="37">
        <v>14</v>
      </c>
      <c r="AB5" s="37">
        <v>1.41</v>
      </c>
      <c r="AC5" s="37">
        <v>6.8</v>
      </c>
      <c r="AD5" s="37">
        <v>6.7</v>
      </c>
      <c r="AE5" s="37">
        <v>3.01</v>
      </c>
      <c r="AF5" s="37">
        <v>2881</v>
      </c>
      <c r="AG5" s="37">
        <v>304</v>
      </c>
      <c r="AH5" s="37">
        <v>221</v>
      </c>
      <c r="AI5" s="37">
        <v>18.7</v>
      </c>
      <c r="AJ5" s="37">
        <v>0</v>
      </c>
      <c r="AK5" s="37">
        <v>4</v>
      </c>
      <c r="AL5" s="37">
        <v>77</v>
      </c>
      <c r="AM5" s="37">
        <v>14</v>
      </c>
      <c r="AN5" s="37">
        <v>5</v>
      </c>
      <c r="AO5" s="37">
        <v>99</v>
      </c>
    </row>
    <row r="6" spans="1:41" x14ac:dyDescent="0.25">
      <c r="A6" s="37" t="s">
        <v>89</v>
      </c>
      <c r="B6" s="37">
        <v>600738</v>
      </c>
      <c r="C6" s="37">
        <v>53515</v>
      </c>
      <c r="D6" s="37" t="s">
        <v>90</v>
      </c>
      <c r="E6" s="37" t="s">
        <v>91</v>
      </c>
      <c r="F6" s="37" t="s">
        <v>92</v>
      </c>
      <c r="G6" s="37" t="s">
        <v>93</v>
      </c>
      <c r="H6" s="37" t="s">
        <v>94</v>
      </c>
      <c r="I6" s="37">
        <v>85138</v>
      </c>
      <c r="J6" s="37" t="s">
        <v>95</v>
      </c>
      <c r="K6" s="37" t="s">
        <v>103</v>
      </c>
      <c r="L6" s="37" t="s">
        <v>99</v>
      </c>
      <c r="M6" s="47">
        <v>41733</v>
      </c>
      <c r="N6" s="47">
        <v>41737</v>
      </c>
      <c r="O6" s="37">
        <v>12</v>
      </c>
      <c r="P6" s="37">
        <v>24</v>
      </c>
      <c r="Q6" s="37" t="s">
        <v>97</v>
      </c>
      <c r="R6" s="37">
        <v>-9999</v>
      </c>
      <c r="S6" s="37">
        <v>-9999</v>
      </c>
      <c r="T6" s="37">
        <v>-9999</v>
      </c>
      <c r="U6" s="37">
        <v>-9999</v>
      </c>
      <c r="V6" s="37">
        <v>2</v>
      </c>
      <c r="W6" s="37">
        <v>-9999</v>
      </c>
      <c r="X6" s="37">
        <v>0.9</v>
      </c>
      <c r="Y6" s="37">
        <v>3</v>
      </c>
      <c r="Z6" s="37">
        <v>-9999</v>
      </c>
      <c r="AA6" s="37">
        <v>-9999</v>
      </c>
      <c r="AB6" s="37">
        <v>-9999</v>
      </c>
      <c r="AC6" s="37">
        <v>-9999</v>
      </c>
      <c r="AD6" s="37">
        <v>-9999</v>
      </c>
      <c r="AE6" s="37">
        <v>-9999</v>
      </c>
      <c r="AF6" s="37">
        <v>-9999</v>
      </c>
      <c r="AG6" s="37">
        <v>-9999</v>
      </c>
      <c r="AH6" s="37">
        <v>-9999</v>
      </c>
      <c r="AI6" s="37">
        <v>-9999</v>
      </c>
      <c r="AJ6" s="37">
        <v>-9999</v>
      </c>
      <c r="AK6" s="37">
        <v>-9999</v>
      </c>
      <c r="AL6" s="37">
        <v>-9999</v>
      </c>
      <c r="AM6" s="37">
        <v>-9999</v>
      </c>
      <c r="AN6" s="37">
        <v>-9999</v>
      </c>
      <c r="AO6" s="37">
        <v>-9999</v>
      </c>
    </row>
    <row r="7" spans="1:41" x14ac:dyDescent="0.25">
      <c r="A7" s="37" t="s">
        <v>89</v>
      </c>
      <c r="B7" s="37">
        <v>600739</v>
      </c>
      <c r="C7" s="37">
        <v>53515</v>
      </c>
      <c r="D7" s="37" t="s">
        <v>90</v>
      </c>
      <c r="E7" s="37" t="s">
        <v>91</v>
      </c>
      <c r="F7" s="37" t="s">
        <v>92</v>
      </c>
      <c r="G7" s="37" t="s">
        <v>93</v>
      </c>
      <c r="H7" s="37" t="s">
        <v>94</v>
      </c>
      <c r="I7" s="37">
        <v>85138</v>
      </c>
      <c r="J7" s="37" t="s">
        <v>95</v>
      </c>
      <c r="K7" s="37" t="s">
        <v>103</v>
      </c>
      <c r="L7" s="37" t="s">
        <v>100</v>
      </c>
      <c r="M7" s="47">
        <v>41733</v>
      </c>
      <c r="N7" s="47">
        <v>41737</v>
      </c>
      <c r="O7" s="37">
        <v>24</v>
      </c>
      <c r="P7" s="37">
        <v>36</v>
      </c>
      <c r="Q7" s="37" t="s">
        <v>97</v>
      </c>
      <c r="R7" s="37">
        <v>-9999</v>
      </c>
      <c r="S7" s="37">
        <v>-9999</v>
      </c>
      <c r="T7" s="37">
        <v>-9999</v>
      </c>
      <c r="U7" s="37">
        <v>-9999</v>
      </c>
      <c r="V7" s="37">
        <v>2</v>
      </c>
      <c r="W7" s="37">
        <v>-9999</v>
      </c>
      <c r="X7" s="37">
        <v>1.7</v>
      </c>
      <c r="Y7" s="37">
        <v>6</v>
      </c>
      <c r="Z7" s="37">
        <v>-9999</v>
      </c>
      <c r="AA7" s="37">
        <v>-9999</v>
      </c>
      <c r="AB7" s="37">
        <v>-9999</v>
      </c>
      <c r="AC7" s="37">
        <v>-9999</v>
      </c>
      <c r="AD7" s="37">
        <v>-9999</v>
      </c>
      <c r="AE7" s="37">
        <v>-9999</v>
      </c>
      <c r="AF7" s="37">
        <v>-9999</v>
      </c>
      <c r="AG7" s="37">
        <v>-9999</v>
      </c>
      <c r="AH7" s="37">
        <v>-9999</v>
      </c>
      <c r="AI7" s="37">
        <v>-9999</v>
      </c>
      <c r="AJ7" s="37">
        <v>-9999</v>
      </c>
      <c r="AK7" s="37">
        <v>-9999</v>
      </c>
      <c r="AL7" s="37">
        <v>-9999</v>
      </c>
      <c r="AM7" s="37">
        <v>-9999</v>
      </c>
      <c r="AN7" s="37">
        <v>-9999</v>
      </c>
      <c r="AO7" s="37">
        <v>-9999</v>
      </c>
    </row>
    <row r="8" spans="1:41" x14ac:dyDescent="0.25">
      <c r="A8" s="37" t="s">
        <v>89</v>
      </c>
      <c r="B8" s="37">
        <v>600740</v>
      </c>
      <c r="C8" s="37">
        <v>53515</v>
      </c>
      <c r="D8" s="37" t="s">
        <v>90</v>
      </c>
      <c r="E8" s="37" t="s">
        <v>91</v>
      </c>
      <c r="F8" s="37" t="s">
        <v>92</v>
      </c>
      <c r="G8" s="37" t="s">
        <v>93</v>
      </c>
      <c r="H8" s="37" t="s">
        <v>94</v>
      </c>
      <c r="I8" s="37">
        <v>85138</v>
      </c>
      <c r="J8" s="37" t="s">
        <v>95</v>
      </c>
      <c r="K8" s="37" t="s">
        <v>105</v>
      </c>
      <c r="L8" s="37" t="s">
        <v>96</v>
      </c>
      <c r="M8" s="47">
        <v>41733</v>
      </c>
      <c r="N8" s="47">
        <v>41737</v>
      </c>
      <c r="O8" s="37">
        <v>0</v>
      </c>
      <c r="P8" s="37">
        <v>12</v>
      </c>
      <c r="Q8" s="37" t="s">
        <v>97</v>
      </c>
      <c r="R8" s="37">
        <v>8.1999999999999993</v>
      </c>
      <c r="S8" s="37">
        <v>7.2</v>
      </c>
      <c r="T8" s="37">
        <v>0.54</v>
      </c>
      <c r="U8" s="37" t="s">
        <v>98</v>
      </c>
      <c r="V8" s="37">
        <v>2</v>
      </c>
      <c r="W8" s="37">
        <v>1.2</v>
      </c>
      <c r="X8" s="37">
        <v>1.8</v>
      </c>
      <c r="Y8" s="37">
        <v>7</v>
      </c>
      <c r="Z8" s="37">
        <v>287</v>
      </c>
      <c r="AA8" s="37">
        <v>31</v>
      </c>
      <c r="AB8" s="37">
        <v>1.0900000000000001</v>
      </c>
      <c r="AC8" s="37">
        <v>6.9</v>
      </c>
      <c r="AD8" s="37">
        <v>4.9000000000000004</v>
      </c>
      <c r="AE8" s="37">
        <v>3.13</v>
      </c>
      <c r="AF8" s="37">
        <v>3292</v>
      </c>
      <c r="AG8" s="37">
        <v>325</v>
      </c>
      <c r="AH8" s="37">
        <v>304</v>
      </c>
      <c r="AI8" s="37">
        <v>21.2</v>
      </c>
      <c r="AJ8" s="37">
        <v>0</v>
      </c>
      <c r="AK8" s="37">
        <v>3</v>
      </c>
      <c r="AL8" s="37">
        <v>78</v>
      </c>
      <c r="AM8" s="37">
        <v>13</v>
      </c>
      <c r="AN8" s="37">
        <v>6</v>
      </c>
      <c r="AO8" s="37">
        <v>80</v>
      </c>
    </row>
    <row r="9" spans="1:41" x14ac:dyDescent="0.25">
      <c r="A9" s="37" t="s">
        <v>89</v>
      </c>
      <c r="B9" s="37">
        <v>600741</v>
      </c>
      <c r="C9" s="37">
        <v>53515</v>
      </c>
      <c r="D9" s="37" t="s">
        <v>90</v>
      </c>
      <c r="E9" s="37" t="s">
        <v>91</v>
      </c>
      <c r="F9" s="37" t="s">
        <v>92</v>
      </c>
      <c r="G9" s="37" t="s">
        <v>93</v>
      </c>
      <c r="H9" s="37" t="s">
        <v>94</v>
      </c>
      <c r="I9" s="37">
        <v>85138</v>
      </c>
      <c r="J9" s="37" t="s">
        <v>95</v>
      </c>
      <c r="K9" s="37" t="s">
        <v>105</v>
      </c>
      <c r="L9" s="37" t="s">
        <v>99</v>
      </c>
      <c r="M9" s="47">
        <v>41733</v>
      </c>
      <c r="N9" s="47">
        <v>41737</v>
      </c>
      <c r="O9" s="37">
        <v>12</v>
      </c>
      <c r="P9" s="37">
        <v>24</v>
      </c>
      <c r="Q9" s="37" t="s">
        <v>97</v>
      </c>
      <c r="R9" s="37">
        <v>-9999</v>
      </c>
      <c r="S9" s="37">
        <v>-9999</v>
      </c>
      <c r="T9" s="37">
        <v>-9999</v>
      </c>
      <c r="U9" s="37">
        <v>-9999</v>
      </c>
      <c r="V9" s="37">
        <v>2</v>
      </c>
      <c r="W9" s="37">
        <v>-9999</v>
      </c>
      <c r="X9" s="37">
        <v>1.8</v>
      </c>
      <c r="Y9" s="37">
        <v>7</v>
      </c>
      <c r="Z9" s="37">
        <v>-9999</v>
      </c>
      <c r="AA9" s="37">
        <v>-9999</v>
      </c>
      <c r="AB9" s="37">
        <v>-9999</v>
      </c>
      <c r="AC9" s="37">
        <v>-9999</v>
      </c>
      <c r="AD9" s="37">
        <v>-9999</v>
      </c>
      <c r="AE9" s="37">
        <v>-9999</v>
      </c>
      <c r="AF9" s="37">
        <v>-9999</v>
      </c>
      <c r="AG9" s="37">
        <v>-9999</v>
      </c>
      <c r="AH9" s="37">
        <v>-9999</v>
      </c>
      <c r="AI9" s="37">
        <v>-9999</v>
      </c>
      <c r="AJ9" s="37">
        <v>-9999</v>
      </c>
      <c r="AK9" s="37">
        <v>-9999</v>
      </c>
      <c r="AL9" s="37">
        <v>-9999</v>
      </c>
      <c r="AM9" s="37">
        <v>-9999</v>
      </c>
      <c r="AN9" s="37">
        <v>-9999</v>
      </c>
      <c r="AO9" s="37">
        <v>-9999</v>
      </c>
    </row>
    <row r="10" spans="1:41" x14ac:dyDescent="0.25">
      <c r="A10" s="37" t="s">
        <v>89</v>
      </c>
      <c r="B10" s="37">
        <v>600742</v>
      </c>
      <c r="C10" s="37">
        <v>53515</v>
      </c>
      <c r="D10" s="37" t="s">
        <v>90</v>
      </c>
      <c r="E10" s="37" t="s">
        <v>91</v>
      </c>
      <c r="F10" s="37" t="s">
        <v>92</v>
      </c>
      <c r="G10" s="37" t="s">
        <v>93</v>
      </c>
      <c r="H10" s="37" t="s">
        <v>94</v>
      </c>
      <c r="I10" s="37">
        <v>85138</v>
      </c>
      <c r="J10" s="37" t="s">
        <v>95</v>
      </c>
      <c r="K10" s="37" t="s">
        <v>105</v>
      </c>
      <c r="L10" s="37" t="s">
        <v>100</v>
      </c>
      <c r="M10" s="47">
        <v>41733</v>
      </c>
      <c r="N10" s="47">
        <v>41737</v>
      </c>
      <c r="O10" s="37">
        <v>24</v>
      </c>
      <c r="P10" s="37">
        <v>36</v>
      </c>
      <c r="Q10" s="37" t="s">
        <v>97</v>
      </c>
      <c r="R10" s="37">
        <v>-9999</v>
      </c>
      <c r="S10" s="37">
        <v>-9999</v>
      </c>
      <c r="T10" s="37">
        <v>-9999</v>
      </c>
      <c r="U10" s="37">
        <v>-9999</v>
      </c>
      <c r="V10" s="37">
        <v>2</v>
      </c>
      <c r="W10" s="37">
        <v>-9999</v>
      </c>
      <c r="X10" s="37">
        <v>1.8</v>
      </c>
      <c r="Y10" s="37">
        <v>6</v>
      </c>
      <c r="Z10" s="37">
        <v>-9999</v>
      </c>
      <c r="AA10" s="37">
        <v>-9999</v>
      </c>
      <c r="AB10" s="37">
        <v>-9999</v>
      </c>
      <c r="AC10" s="37">
        <v>-9999</v>
      </c>
      <c r="AD10" s="37">
        <v>-9999</v>
      </c>
      <c r="AE10" s="37">
        <v>-9999</v>
      </c>
      <c r="AF10" s="37">
        <v>-9999</v>
      </c>
      <c r="AG10" s="37">
        <v>-9999</v>
      </c>
      <c r="AH10" s="37">
        <v>-9999</v>
      </c>
      <c r="AI10" s="37">
        <v>-9999</v>
      </c>
      <c r="AJ10" s="37">
        <v>-9999</v>
      </c>
      <c r="AK10" s="37">
        <v>-9999</v>
      </c>
      <c r="AL10" s="37">
        <v>-9999</v>
      </c>
      <c r="AM10" s="37">
        <v>-9999</v>
      </c>
      <c r="AN10" s="37">
        <v>-9999</v>
      </c>
      <c r="AO10" s="37">
        <v>-9999</v>
      </c>
    </row>
    <row r="11" spans="1:41" x14ac:dyDescent="0.25">
      <c r="A11" s="37" t="s">
        <v>89</v>
      </c>
      <c r="B11" s="37">
        <v>600743</v>
      </c>
      <c r="C11" s="37">
        <v>53515</v>
      </c>
      <c r="D11" s="37" t="s">
        <v>90</v>
      </c>
      <c r="E11" s="37" t="s">
        <v>91</v>
      </c>
      <c r="F11" s="37" t="s">
        <v>92</v>
      </c>
      <c r="G11" s="37" t="s">
        <v>93</v>
      </c>
      <c r="H11" s="37" t="s">
        <v>94</v>
      </c>
      <c r="I11" s="37">
        <v>85138</v>
      </c>
      <c r="J11" s="37" t="s">
        <v>95</v>
      </c>
      <c r="K11" s="37" t="s">
        <v>106</v>
      </c>
      <c r="L11" s="37" t="s">
        <v>96</v>
      </c>
      <c r="M11" s="47">
        <v>41733</v>
      </c>
      <c r="N11" s="47">
        <v>41737</v>
      </c>
      <c r="O11" s="37">
        <v>0</v>
      </c>
      <c r="P11" s="37">
        <v>12</v>
      </c>
      <c r="Q11" s="37" t="s">
        <v>97</v>
      </c>
      <c r="R11" s="37">
        <v>8.1999999999999993</v>
      </c>
      <c r="S11" s="37">
        <v>7.2</v>
      </c>
      <c r="T11" s="37">
        <v>0.6</v>
      </c>
      <c r="U11" s="37" t="s">
        <v>98</v>
      </c>
      <c r="V11" s="37">
        <v>2</v>
      </c>
      <c r="W11" s="37">
        <v>1</v>
      </c>
      <c r="X11" s="37">
        <v>1.5</v>
      </c>
      <c r="Y11" s="37">
        <v>5</v>
      </c>
      <c r="Z11" s="37">
        <v>414</v>
      </c>
      <c r="AA11" s="37">
        <v>32</v>
      </c>
      <c r="AB11" s="37">
        <v>0.56999999999999995</v>
      </c>
      <c r="AC11" s="37">
        <v>6.9</v>
      </c>
      <c r="AD11" s="37">
        <v>5.3</v>
      </c>
      <c r="AE11" s="37">
        <v>2.38</v>
      </c>
      <c r="AF11" s="37">
        <v>4153</v>
      </c>
      <c r="AG11" s="37">
        <v>390</v>
      </c>
      <c r="AH11" s="37">
        <v>370</v>
      </c>
      <c r="AI11" s="37">
        <v>26.7</v>
      </c>
      <c r="AJ11" s="37">
        <v>0</v>
      </c>
      <c r="AK11" s="37">
        <v>4</v>
      </c>
      <c r="AL11" s="37">
        <v>78</v>
      </c>
      <c r="AM11" s="37">
        <v>12</v>
      </c>
      <c r="AN11" s="37">
        <v>6</v>
      </c>
      <c r="AO11" s="37">
        <v>43</v>
      </c>
    </row>
    <row r="12" spans="1:41" x14ac:dyDescent="0.25">
      <c r="A12" s="37" t="s">
        <v>89</v>
      </c>
      <c r="B12" s="37">
        <v>600744</v>
      </c>
      <c r="C12" s="37">
        <v>53515</v>
      </c>
      <c r="D12" s="37" t="s">
        <v>90</v>
      </c>
      <c r="E12" s="37" t="s">
        <v>91</v>
      </c>
      <c r="F12" s="37" t="s">
        <v>92</v>
      </c>
      <c r="G12" s="37" t="s">
        <v>93</v>
      </c>
      <c r="H12" s="37" t="s">
        <v>94</v>
      </c>
      <c r="I12" s="37">
        <v>85138</v>
      </c>
      <c r="J12" s="37" t="s">
        <v>95</v>
      </c>
      <c r="K12" s="37" t="s">
        <v>106</v>
      </c>
      <c r="L12" s="37" t="s">
        <v>99</v>
      </c>
      <c r="M12" s="47">
        <v>41733</v>
      </c>
      <c r="N12" s="47">
        <v>41737</v>
      </c>
      <c r="O12" s="37">
        <v>12</v>
      </c>
      <c r="P12" s="37">
        <v>24</v>
      </c>
      <c r="Q12" s="37" t="s">
        <v>97</v>
      </c>
      <c r="R12" s="37">
        <v>-9999</v>
      </c>
      <c r="S12" s="37">
        <v>-9999</v>
      </c>
      <c r="T12" s="37">
        <v>-9999</v>
      </c>
      <c r="U12" s="37">
        <v>-9999</v>
      </c>
      <c r="V12" s="37">
        <v>2</v>
      </c>
      <c r="W12" s="37">
        <v>-9999</v>
      </c>
      <c r="X12" s="37">
        <v>2</v>
      </c>
      <c r="Y12" s="37">
        <v>7</v>
      </c>
      <c r="Z12" s="37">
        <v>-9999</v>
      </c>
      <c r="AA12" s="37">
        <v>-9999</v>
      </c>
      <c r="AB12" s="37">
        <v>-9999</v>
      </c>
      <c r="AC12" s="37">
        <v>-9999</v>
      </c>
      <c r="AD12" s="37">
        <v>-9999</v>
      </c>
      <c r="AE12" s="37">
        <v>-9999</v>
      </c>
      <c r="AF12" s="37">
        <v>-9999</v>
      </c>
      <c r="AG12" s="37">
        <v>-9999</v>
      </c>
      <c r="AH12" s="37">
        <v>-9999</v>
      </c>
      <c r="AI12" s="37">
        <v>-9999</v>
      </c>
      <c r="AJ12" s="37">
        <v>-9999</v>
      </c>
      <c r="AK12" s="37">
        <v>-9999</v>
      </c>
      <c r="AL12" s="37">
        <v>-9999</v>
      </c>
      <c r="AM12" s="37">
        <v>-9999</v>
      </c>
      <c r="AN12" s="37">
        <v>-9999</v>
      </c>
      <c r="AO12" s="37">
        <v>-9999</v>
      </c>
    </row>
    <row r="13" spans="1:41" x14ac:dyDescent="0.25">
      <c r="A13" s="37" t="s">
        <v>89</v>
      </c>
      <c r="B13" s="37">
        <v>600745</v>
      </c>
      <c r="C13" s="37">
        <v>53515</v>
      </c>
      <c r="D13" s="37" t="s">
        <v>90</v>
      </c>
      <c r="E13" s="37" t="s">
        <v>91</v>
      </c>
      <c r="F13" s="37" t="s">
        <v>92</v>
      </c>
      <c r="G13" s="37" t="s">
        <v>93</v>
      </c>
      <c r="H13" s="37" t="s">
        <v>94</v>
      </c>
      <c r="I13" s="37">
        <v>85138</v>
      </c>
      <c r="J13" s="37" t="s">
        <v>95</v>
      </c>
      <c r="K13" s="37" t="s">
        <v>106</v>
      </c>
      <c r="L13" s="37" t="s">
        <v>100</v>
      </c>
      <c r="M13" s="47">
        <v>41733</v>
      </c>
      <c r="N13" s="47">
        <v>41737</v>
      </c>
      <c r="O13" s="37">
        <v>24</v>
      </c>
      <c r="P13" s="37">
        <v>36</v>
      </c>
      <c r="Q13" s="37" t="s">
        <v>97</v>
      </c>
      <c r="R13" s="37">
        <v>-9999</v>
      </c>
      <c r="S13" s="37">
        <v>-9999</v>
      </c>
      <c r="T13" s="37">
        <v>-9999</v>
      </c>
      <c r="U13" s="37">
        <v>-9999</v>
      </c>
      <c r="V13" s="37">
        <v>2</v>
      </c>
      <c r="W13" s="37">
        <v>-9999</v>
      </c>
      <c r="X13" s="37">
        <v>2.6</v>
      </c>
      <c r="Y13" s="37">
        <v>9</v>
      </c>
      <c r="Z13" s="37">
        <v>-9999</v>
      </c>
      <c r="AA13" s="37">
        <v>-9999</v>
      </c>
      <c r="AB13" s="37">
        <v>-9999</v>
      </c>
      <c r="AC13" s="37">
        <v>-9999</v>
      </c>
      <c r="AD13" s="37">
        <v>-9999</v>
      </c>
      <c r="AE13" s="37">
        <v>-9999</v>
      </c>
      <c r="AF13" s="37">
        <v>-9999</v>
      </c>
      <c r="AG13" s="37">
        <v>-9999</v>
      </c>
      <c r="AH13" s="37">
        <v>-9999</v>
      </c>
      <c r="AI13" s="37">
        <v>-9999</v>
      </c>
      <c r="AJ13" s="37">
        <v>-9999</v>
      </c>
      <c r="AK13" s="37">
        <v>-9999</v>
      </c>
      <c r="AL13" s="37">
        <v>-9999</v>
      </c>
      <c r="AM13" s="37">
        <v>-9999</v>
      </c>
      <c r="AN13" s="37">
        <v>-9999</v>
      </c>
      <c r="AO13" s="37">
        <v>-9999</v>
      </c>
    </row>
    <row r="14" spans="1:41" x14ac:dyDescent="0.25">
      <c r="A14" s="37" t="s">
        <v>89</v>
      </c>
      <c r="B14" s="37">
        <v>600746</v>
      </c>
      <c r="C14" s="37">
        <v>53515</v>
      </c>
      <c r="D14" s="37" t="s">
        <v>90</v>
      </c>
      <c r="E14" s="37" t="s">
        <v>91</v>
      </c>
      <c r="F14" s="37" t="s">
        <v>92</v>
      </c>
      <c r="G14" s="37" t="s">
        <v>93</v>
      </c>
      <c r="H14" s="37" t="s">
        <v>94</v>
      </c>
      <c r="I14" s="37">
        <v>85138</v>
      </c>
      <c r="J14" s="37" t="s">
        <v>95</v>
      </c>
      <c r="K14" s="37" t="s">
        <v>107</v>
      </c>
      <c r="L14" s="37" t="s">
        <v>96</v>
      </c>
      <c r="M14" s="47">
        <v>41733</v>
      </c>
      <c r="N14" s="47">
        <v>41737</v>
      </c>
      <c r="O14" s="37">
        <v>0</v>
      </c>
      <c r="P14" s="37">
        <v>12</v>
      </c>
      <c r="Q14" s="37" t="s">
        <v>97</v>
      </c>
      <c r="R14" s="37">
        <v>8.3000000000000007</v>
      </c>
      <c r="S14" s="37">
        <v>7.2</v>
      </c>
      <c r="T14" s="37">
        <v>0.4</v>
      </c>
      <c r="U14" s="37" t="s">
        <v>98</v>
      </c>
      <c r="V14" s="37">
        <v>2</v>
      </c>
      <c r="W14" s="37">
        <v>0.8</v>
      </c>
      <c r="X14" s="37">
        <v>0.4</v>
      </c>
      <c r="Y14" s="37">
        <v>1</v>
      </c>
      <c r="Z14" s="37">
        <v>253</v>
      </c>
      <c r="AA14" s="37">
        <v>11</v>
      </c>
      <c r="AB14" s="37">
        <v>0.83</v>
      </c>
      <c r="AC14" s="37">
        <v>5.4</v>
      </c>
      <c r="AD14" s="37">
        <v>5.4</v>
      </c>
      <c r="AE14" s="37">
        <v>2.78</v>
      </c>
      <c r="AF14" s="37">
        <v>3444</v>
      </c>
      <c r="AG14" s="37">
        <v>278</v>
      </c>
      <c r="AH14" s="37">
        <v>235</v>
      </c>
      <c r="AI14" s="37">
        <v>21.2</v>
      </c>
      <c r="AJ14" s="37">
        <v>0</v>
      </c>
      <c r="AK14" s="37">
        <v>3</v>
      </c>
      <c r="AL14" s="37">
        <v>81</v>
      </c>
      <c r="AM14" s="37">
        <v>11</v>
      </c>
      <c r="AN14" s="37">
        <v>5</v>
      </c>
      <c r="AO14" s="37">
        <v>50</v>
      </c>
    </row>
    <row r="15" spans="1:41" x14ac:dyDescent="0.25">
      <c r="A15" s="37" t="s">
        <v>89</v>
      </c>
      <c r="B15" s="37">
        <v>600747</v>
      </c>
      <c r="C15" s="37">
        <v>53515</v>
      </c>
      <c r="D15" s="37" t="s">
        <v>90</v>
      </c>
      <c r="E15" s="37" t="s">
        <v>91</v>
      </c>
      <c r="F15" s="37" t="s">
        <v>92</v>
      </c>
      <c r="G15" s="37" t="s">
        <v>93</v>
      </c>
      <c r="H15" s="37" t="s">
        <v>94</v>
      </c>
      <c r="I15" s="37">
        <v>85138</v>
      </c>
      <c r="J15" s="37" t="s">
        <v>95</v>
      </c>
      <c r="K15" s="37" t="s">
        <v>107</v>
      </c>
      <c r="L15" s="37" t="s">
        <v>99</v>
      </c>
      <c r="M15" s="47">
        <v>41733</v>
      </c>
      <c r="N15" s="47">
        <v>41737</v>
      </c>
      <c r="O15" s="37">
        <v>12</v>
      </c>
      <c r="P15" s="37">
        <v>24</v>
      </c>
      <c r="Q15" s="37" t="s">
        <v>97</v>
      </c>
      <c r="R15" s="37">
        <v>-9999</v>
      </c>
      <c r="S15" s="37">
        <v>-9999</v>
      </c>
      <c r="T15" s="37">
        <v>-9999</v>
      </c>
      <c r="U15" s="37">
        <v>-9999</v>
      </c>
      <c r="V15" s="37">
        <v>2</v>
      </c>
      <c r="W15" s="37">
        <v>-9999</v>
      </c>
      <c r="X15" s="37">
        <v>0.5</v>
      </c>
      <c r="Y15" s="37">
        <v>2</v>
      </c>
      <c r="Z15" s="37">
        <v>-9999</v>
      </c>
      <c r="AA15" s="37">
        <v>-9999</v>
      </c>
      <c r="AB15" s="37">
        <v>-9999</v>
      </c>
      <c r="AC15" s="37">
        <v>-9999</v>
      </c>
      <c r="AD15" s="37">
        <v>-9999</v>
      </c>
      <c r="AE15" s="37">
        <v>-9999</v>
      </c>
      <c r="AF15" s="37">
        <v>-9999</v>
      </c>
      <c r="AG15" s="37">
        <v>-9999</v>
      </c>
      <c r="AH15" s="37">
        <v>-9999</v>
      </c>
      <c r="AI15" s="37">
        <v>-9999</v>
      </c>
      <c r="AJ15" s="37">
        <v>-9999</v>
      </c>
      <c r="AK15" s="37">
        <v>-9999</v>
      </c>
      <c r="AL15" s="37">
        <v>-9999</v>
      </c>
      <c r="AM15" s="37">
        <v>-9999</v>
      </c>
      <c r="AN15" s="37">
        <v>-9999</v>
      </c>
      <c r="AO15" s="37">
        <v>-9999</v>
      </c>
    </row>
    <row r="16" spans="1:41" x14ac:dyDescent="0.25">
      <c r="A16" s="37" t="s">
        <v>89</v>
      </c>
      <c r="B16" s="37">
        <v>600748</v>
      </c>
      <c r="C16" s="37">
        <v>53515</v>
      </c>
      <c r="D16" s="37" t="s">
        <v>90</v>
      </c>
      <c r="E16" s="37" t="s">
        <v>91</v>
      </c>
      <c r="F16" s="37" t="s">
        <v>92</v>
      </c>
      <c r="G16" s="37" t="s">
        <v>93</v>
      </c>
      <c r="H16" s="37" t="s">
        <v>94</v>
      </c>
      <c r="I16" s="37">
        <v>85138</v>
      </c>
      <c r="J16" s="37" t="s">
        <v>95</v>
      </c>
      <c r="K16" s="37" t="s">
        <v>107</v>
      </c>
      <c r="L16" s="37" t="s">
        <v>100</v>
      </c>
      <c r="M16" s="47">
        <v>41733</v>
      </c>
      <c r="N16" s="47">
        <v>41737</v>
      </c>
      <c r="O16" s="37">
        <v>24</v>
      </c>
      <c r="P16" s="37">
        <v>36</v>
      </c>
      <c r="Q16" s="37" t="s">
        <v>97</v>
      </c>
      <c r="R16" s="37">
        <v>-9999</v>
      </c>
      <c r="S16" s="37">
        <v>-9999</v>
      </c>
      <c r="T16" s="37">
        <v>-9999</v>
      </c>
      <c r="U16" s="37">
        <v>-9999</v>
      </c>
      <c r="V16" s="37">
        <v>2</v>
      </c>
      <c r="W16" s="37">
        <v>-9999</v>
      </c>
      <c r="X16" s="37">
        <v>1</v>
      </c>
      <c r="Y16" s="37">
        <v>4</v>
      </c>
      <c r="Z16" s="37">
        <v>-9999</v>
      </c>
      <c r="AA16" s="37">
        <v>-9999</v>
      </c>
      <c r="AB16" s="37">
        <v>-9999</v>
      </c>
      <c r="AC16" s="37">
        <v>-9999</v>
      </c>
      <c r="AD16" s="37">
        <v>-9999</v>
      </c>
      <c r="AE16" s="37">
        <v>-9999</v>
      </c>
      <c r="AF16" s="37">
        <v>-9999</v>
      </c>
      <c r="AG16" s="37">
        <v>-9999</v>
      </c>
      <c r="AH16" s="37">
        <v>-9999</v>
      </c>
      <c r="AI16" s="37">
        <v>-9999</v>
      </c>
      <c r="AJ16" s="37">
        <v>-9999</v>
      </c>
      <c r="AK16" s="37">
        <v>-9999</v>
      </c>
      <c r="AL16" s="37">
        <v>-9999</v>
      </c>
      <c r="AM16" s="37">
        <v>-9999</v>
      </c>
      <c r="AN16" s="37">
        <v>-9999</v>
      </c>
      <c r="AO16" s="37">
        <v>-9999</v>
      </c>
    </row>
    <row r="17" spans="1:41" x14ac:dyDescent="0.25">
      <c r="A17" s="37" t="s">
        <v>89</v>
      </c>
      <c r="B17" s="37">
        <v>600749</v>
      </c>
      <c r="C17" s="37">
        <v>53515</v>
      </c>
      <c r="D17" s="37" t="s">
        <v>90</v>
      </c>
      <c r="E17" s="37" t="s">
        <v>91</v>
      </c>
      <c r="F17" s="37" t="s">
        <v>92</v>
      </c>
      <c r="G17" s="37" t="s">
        <v>93</v>
      </c>
      <c r="H17" s="37" t="s">
        <v>94</v>
      </c>
      <c r="I17" s="37">
        <v>85138</v>
      </c>
      <c r="J17" s="37" t="s">
        <v>95</v>
      </c>
      <c r="K17" s="37" t="s">
        <v>108</v>
      </c>
      <c r="L17" s="37" t="s">
        <v>96</v>
      </c>
      <c r="M17" s="47">
        <v>41733</v>
      </c>
      <c r="N17" s="47">
        <v>41737</v>
      </c>
      <c r="O17" s="37">
        <v>0</v>
      </c>
      <c r="P17" s="37">
        <v>12</v>
      </c>
      <c r="Q17" s="37" t="s">
        <v>97</v>
      </c>
      <c r="R17" s="37">
        <v>8.1</v>
      </c>
      <c r="S17" s="37">
        <v>7.2</v>
      </c>
      <c r="T17" s="37">
        <v>0.53</v>
      </c>
      <c r="U17" s="37" t="s">
        <v>98</v>
      </c>
      <c r="V17" s="37">
        <v>2</v>
      </c>
      <c r="W17" s="37">
        <v>1.3</v>
      </c>
      <c r="X17" s="37">
        <v>1.1000000000000001</v>
      </c>
      <c r="Y17" s="37">
        <v>4</v>
      </c>
      <c r="Z17" s="37">
        <v>276</v>
      </c>
      <c r="AA17" s="37">
        <v>22</v>
      </c>
      <c r="AB17" s="37">
        <v>0.8</v>
      </c>
      <c r="AC17" s="37">
        <v>7</v>
      </c>
      <c r="AD17" s="37">
        <v>6.2</v>
      </c>
      <c r="AE17" s="37">
        <v>2.56</v>
      </c>
      <c r="AF17" s="37">
        <v>3933</v>
      </c>
      <c r="AG17" s="37">
        <v>335</v>
      </c>
      <c r="AH17" s="37">
        <v>283</v>
      </c>
      <c r="AI17" s="37">
        <v>24.4</v>
      </c>
      <c r="AJ17" s="37">
        <v>0</v>
      </c>
      <c r="AK17" s="37">
        <v>3</v>
      </c>
      <c r="AL17" s="37">
        <v>81</v>
      </c>
      <c r="AM17" s="37">
        <v>11</v>
      </c>
      <c r="AN17" s="37">
        <v>5</v>
      </c>
      <c r="AO17" s="37">
        <v>40</v>
      </c>
    </row>
    <row r="18" spans="1:41" x14ac:dyDescent="0.25">
      <c r="A18" s="37" t="s">
        <v>89</v>
      </c>
      <c r="B18" s="37">
        <v>600750</v>
      </c>
      <c r="C18" s="37">
        <v>53515</v>
      </c>
      <c r="D18" s="37" t="s">
        <v>90</v>
      </c>
      <c r="E18" s="37" t="s">
        <v>91</v>
      </c>
      <c r="F18" s="37" t="s">
        <v>92</v>
      </c>
      <c r="G18" s="37" t="s">
        <v>93</v>
      </c>
      <c r="H18" s="37" t="s">
        <v>94</v>
      </c>
      <c r="I18" s="37">
        <v>85138</v>
      </c>
      <c r="J18" s="37" t="s">
        <v>95</v>
      </c>
      <c r="K18" s="37" t="s">
        <v>108</v>
      </c>
      <c r="L18" s="37" t="s">
        <v>99</v>
      </c>
      <c r="M18" s="47">
        <v>41733</v>
      </c>
      <c r="N18" s="47">
        <v>41737</v>
      </c>
      <c r="O18" s="37">
        <v>12</v>
      </c>
      <c r="P18" s="37">
        <v>24</v>
      </c>
      <c r="Q18" s="37" t="s">
        <v>97</v>
      </c>
      <c r="R18" s="37">
        <v>-9999</v>
      </c>
      <c r="S18" s="37">
        <v>-9999</v>
      </c>
      <c r="T18" s="37">
        <v>-9999</v>
      </c>
      <c r="U18" s="37">
        <v>-9999</v>
      </c>
      <c r="V18" s="37">
        <v>2</v>
      </c>
      <c r="W18" s="37">
        <v>-9999</v>
      </c>
      <c r="X18" s="37">
        <v>1.1000000000000001</v>
      </c>
      <c r="Y18" s="37">
        <v>4</v>
      </c>
      <c r="Z18" s="37">
        <v>-9999</v>
      </c>
      <c r="AA18" s="37">
        <v>-9999</v>
      </c>
      <c r="AB18" s="37">
        <v>-9999</v>
      </c>
      <c r="AC18" s="37">
        <v>-9999</v>
      </c>
      <c r="AD18" s="37">
        <v>-9999</v>
      </c>
      <c r="AE18" s="37">
        <v>-9999</v>
      </c>
      <c r="AF18" s="37">
        <v>-9999</v>
      </c>
      <c r="AG18" s="37">
        <v>-9999</v>
      </c>
      <c r="AH18" s="37">
        <v>-9999</v>
      </c>
      <c r="AI18" s="37">
        <v>-9999</v>
      </c>
      <c r="AJ18" s="37">
        <v>-9999</v>
      </c>
      <c r="AK18" s="37">
        <v>-9999</v>
      </c>
      <c r="AL18" s="37">
        <v>-9999</v>
      </c>
      <c r="AM18" s="37">
        <v>-9999</v>
      </c>
      <c r="AN18" s="37">
        <v>-9999</v>
      </c>
      <c r="AO18" s="37">
        <v>-9999</v>
      </c>
    </row>
    <row r="19" spans="1:41" x14ac:dyDescent="0.25">
      <c r="A19" s="37" t="s">
        <v>89</v>
      </c>
      <c r="B19" s="37">
        <v>600751</v>
      </c>
      <c r="C19" s="37">
        <v>53515</v>
      </c>
      <c r="D19" s="37" t="s">
        <v>90</v>
      </c>
      <c r="E19" s="37" t="s">
        <v>91</v>
      </c>
      <c r="F19" s="37" t="s">
        <v>92</v>
      </c>
      <c r="G19" s="37" t="s">
        <v>93</v>
      </c>
      <c r="H19" s="37" t="s">
        <v>94</v>
      </c>
      <c r="I19" s="37">
        <v>85138</v>
      </c>
      <c r="J19" s="37" t="s">
        <v>95</v>
      </c>
      <c r="K19" s="37" t="s">
        <v>108</v>
      </c>
      <c r="L19" s="37" t="s">
        <v>100</v>
      </c>
      <c r="M19" s="47">
        <v>41733</v>
      </c>
      <c r="N19" s="47">
        <v>41737</v>
      </c>
      <c r="O19" s="37">
        <v>24</v>
      </c>
      <c r="P19" s="37">
        <v>36</v>
      </c>
      <c r="Q19" s="37" t="s">
        <v>97</v>
      </c>
      <c r="R19" s="37">
        <v>-9999</v>
      </c>
      <c r="S19" s="37">
        <v>-9999</v>
      </c>
      <c r="T19" s="37">
        <v>-9999</v>
      </c>
      <c r="U19" s="37">
        <v>-9999</v>
      </c>
      <c r="V19" s="37">
        <v>2</v>
      </c>
      <c r="W19" s="37">
        <v>-9999</v>
      </c>
      <c r="X19" s="37">
        <v>0.9</v>
      </c>
      <c r="Y19" s="37">
        <v>3</v>
      </c>
      <c r="Z19" s="37">
        <v>-9999</v>
      </c>
      <c r="AA19" s="37">
        <v>-9999</v>
      </c>
      <c r="AB19" s="37">
        <v>-9999</v>
      </c>
      <c r="AC19" s="37">
        <v>-9999</v>
      </c>
      <c r="AD19" s="37">
        <v>-9999</v>
      </c>
      <c r="AE19" s="37">
        <v>-9999</v>
      </c>
      <c r="AF19" s="37">
        <v>-9999</v>
      </c>
      <c r="AG19" s="37">
        <v>-9999</v>
      </c>
      <c r="AH19" s="37">
        <v>-9999</v>
      </c>
      <c r="AI19" s="37">
        <v>-9999</v>
      </c>
      <c r="AJ19" s="37">
        <v>-9999</v>
      </c>
      <c r="AK19" s="37">
        <v>-9999</v>
      </c>
      <c r="AL19" s="37">
        <v>-9999</v>
      </c>
      <c r="AM19" s="37">
        <v>-9999</v>
      </c>
      <c r="AN19" s="37">
        <v>-9999</v>
      </c>
      <c r="AO19" s="37">
        <v>-9999</v>
      </c>
    </row>
    <row r="20" spans="1:41" x14ac:dyDescent="0.25">
      <c r="A20" s="37" t="s">
        <v>89</v>
      </c>
      <c r="B20" s="37">
        <v>600752</v>
      </c>
      <c r="C20" s="37">
        <v>53515</v>
      </c>
      <c r="D20" s="37" t="s">
        <v>90</v>
      </c>
      <c r="E20" s="37" t="s">
        <v>91</v>
      </c>
      <c r="F20" s="37" t="s">
        <v>92</v>
      </c>
      <c r="G20" s="37" t="s">
        <v>93</v>
      </c>
      <c r="H20" s="37" t="s">
        <v>94</v>
      </c>
      <c r="I20" s="37">
        <v>85138</v>
      </c>
      <c r="J20" s="37" t="s">
        <v>95</v>
      </c>
      <c r="K20" s="37" t="s">
        <v>109</v>
      </c>
      <c r="L20" s="37" t="s">
        <v>96</v>
      </c>
      <c r="M20" s="47">
        <v>41733</v>
      </c>
      <c r="N20" s="47">
        <v>41737</v>
      </c>
      <c r="O20" s="37">
        <v>0</v>
      </c>
      <c r="P20" s="37">
        <v>12</v>
      </c>
      <c r="Q20" s="37" t="s">
        <v>97</v>
      </c>
      <c r="R20" s="37">
        <v>8.1</v>
      </c>
      <c r="S20" s="37">
        <v>7.2</v>
      </c>
      <c r="T20" s="37">
        <v>0.44</v>
      </c>
      <c r="U20" s="37" t="s">
        <v>98</v>
      </c>
      <c r="V20" s="37">
        <v>2</v>
      </c>
      <c r="W20" s="37">
        <v>1.2</v>
      </c>
      <c r="X20" s="37">
        <v>1</v>
      </c>
      <c r="Y20" s="37">
        <v>4</v>
      </c>
      <c r="Z20" s="37">
        <v>439</v>
      </c>
      <c r="AA20" s="37">
        <v>7</v>
      </c>
      <c r="AB20" s="37">
        <v>1.1499999999999999</v>
      </c>
      <c r="AC20" s="37">
        <v>18</v>
      </c>
      <c r="AD20" s="37">
        <v>15.1</v>
      </c>
      <c r="AE20" s="37">
        <v>2.36</v>
      </c>
      <c r="AF20" s="37">
        <v>3788</v>
      </c>
      <c r="AG20" s="37">
        <v>323</v>
      </c>
      <c r="AH20" s="37">
        <v>188</v>
      </c>
      <c r="AI20" s="37">
        <v>23.6</v>
      </c>
      <c r="AJ20" s="37">
        <v>0</v>
      </c>
      <c r="AK20" s="37">
        <v>5</v>
      </c>
      <c r="AL20" s="37">
        <v>80</v>
      </c>
      <c r="AM20" s="37">
        <v>11</v>
      </c>
      <c r="AN20" s="37">
        <v>3</v>
      </c>
      <c r="AO20" s="37">
        <v>45</v>
      </c>
    </row>
    <row r="21" spans="1:41" x14ac:dyDescent="0.25">
      <c r="A21" s="37" t="s">
        <v>89</v>
      </c>
      <c r="B21" s="37">
        <v>600753</v>
      </c>
      <c r="C21" s="37">
        <v>53515</v>
      </c>
      <c r="D21" s="37" t="s">
        <v>90</v>
      </c>
      <c r="E21" s="37" t="s">
        <v>91</v>
      </c>
      <c r="F21" s="37" t="s">
        <v>92</v>
      </c>
      <c r="G21" s="37" t="s">
        <v>93</v>
      </c>
      <c r="H21" s="37" t="s">
        <v>94</v>
      </c>
      <c r="I21" s="37">
        <v>85138</v>
      </c>
      <c r="J21" s="37" t="s">
        <v>95</v>
      </c>
      <c r="K21" s="37" t="s">
        <v>109</v>
      </c>
      <c r="L21" s="37" t="s">
        <v>99</v>
      </c>
      <c r="M21" s="47">
        <v>41733</v>
      </c>
      <c r="N21" s="47">
        <v>41737</v>
      </c>
      <c r="O21" s="37">
        <v>12</v>
      </c>
      <c r="P21" s="37">
        <v>24</v>
      </c>
      <c r="Q21" s="37" t="s">
        <v>97</v>
      </c>
      <c r="R21" s="37">
        <v>-9999</v>
      </c>
      <c r="S21" s="37">
        <v>-9999</v>
      </c>
      <c r="T21" s="37">
        <v>-9999</v>
      </c>
      <c r="U21" s="37">
        <v>-9999</v>
      </c>
      <c r="V21" s="37">
        <v>2</v>
      </c>
      <c r="W21" s="37">
        <v>-9999</v>
      </c>
      <c r="X21" s="37">
        <v>0.6</v>
      </c>
      <c r="Y21" s="37">
        <v>2</v>
      </c>
      <c r="Z21" s="37">
        <v>-9999</v>
      </c>
      <c r="AA21" s="37">
        <v>-9999</v>
      </c>
      <c r="AB21" s="37">
        <v>-9999</v>
      </c>
      <c r="AC21" s="37">
        <v>-9999</v>
      </c>
      <c r="AD21" s="37">
        <v>-9999</v>
      </c>
      <c r="AE21" s="37">
        <v>-9999</v>
      </c>
      <c r="AF21" s="37">
        <v>-9999</v>
      </c>
      <c r="AG21" s="37">
        <v>-9999</v>
      </c>
      <c r="AH21" s="37">
        <v>-9999</v>
      </c>
      <c r="AI21" s="37">
        <v>-9999</v>
      </c>
      <c r="AJ21" s="37">
        <v>-9999</v>
      </c>
      <c r="AK21" s="37">
        <v>-9999</v>
      </c>
      <c r="AL21" s="37">
        <v>-9999</v>
      </c>
      <c r="AM21" s="37">
        <v>-9999</v>
      </c>
      <c r="AN21" s="37">
        <v>-9999</v>
      </c>
      <c r="AO21" s="37">
        <v>-9999</v>
      </c>
    </row>
    <row r="22" spans="1:41" x14ac:dyDescent="0.25">
      <c r="A22" s="37" t="s">
        <v>89</v>
      </c>
      <c r="B22" s="37">
        <v>600754</v>
      </c>
      <c r="C22" s="37">
        <v>53515</v>
      </c>
      <c r="D22" s="37" t="s">
        <v>90</v>
      </c>
      <c r="E22" s="37" t="s">
        <v>91</v>
      </c>
      <c r="F22" s="37" t="s">
        <v>92</v>
      </c>
      <c r="G22" s="37" t="s">
        <v>93</v>
      </c>
      <c r="H22" s="37" t="s">
        <v>94</v>
      </c>
      <c r="I22" s="37">
        <v>85138</v>
      </c>
      <c r="J22" s="37" t="s">
        <v>95</v>
      </c>
      <c r="K22" s="37" t="s">
        <v>109</v>
      </c>
      <c r="L22" s="37" t="s">
        <v>100</v>
      </c>
      <c r="M22" s="47">
        <v>41733</v>
      </c>
      <c r="N22" s="47">
        <v>41737</v>
      </c>
      <c r="O22" s="37">
        <v>24</v>
      </c>
      <c r="P22" s="37">
        <v>36</v>
      </c>
      <c r="Q22" s="37" t="s">
        <v>97</v>
      </c>
      <c r="R22" s="37">
        <v>-9999</v>
      </c>
      <c r="S22" s="37">
        <v>-9999</v>
      </c>
      <c r="T22" s="37">
        <v>-9999</v>
      </c>
      <c r="U22" s="37">
        <v>-9999</v>
      </c>
      <c r="V22" s="37">
        <v>2</v>
      </c>
      <c r="W22" s="37">
        <v>-9999</v>
      </c>
      <c r="X22" s="37">
        <v>0.7</v>
      </c>
      <c r="Y22" s="37">
        <v>2</v>
      </c>
      <c r="Z22" s="37">
        <v>-9999</v>
      </c>
      <c r="AA22" s="37">
        <v>-9999</v>
      </c>
      <c r="AB22" s="37">
        <v>-9999</v>
      </c>
      <c r="AC22" s="37">
        <v>-9999</v>
      </c>
      <c r="AD22" s="37">
        <v>-9999</v>
      </c>
      <c r="AE22" s="37">
        <v>-9999</v>
      </c>
      <c r="AF22" s="37">
        <v>-9999</v>
      </c>
      <c r="AG22" s="37">
        <v>-9999</v>
      </c>
      <c r="AH22" s="37">
        <v>-9999</v>
      </c>
      <c r="AI22" s="37">
        <v>-9999</v>
      </c>
      <c r="AJ22" s="37">
        <v>-9999</v>
      </c>
      <c r="AK22" s="37">
        <v>-9999</v>
      </c>
      <c r="AL22" s="37">
        <v>-9999</v>
      </c>
      <c r="AM22" s="37">
        <v>-9999</v>
      </c>
      <c r="AN22" s="37">
        <v>-9999</v>
      </c>
      <c r="AO22" s="37">
        <v>-9999</v>
      </c>
    </row>
    <row r="23" spans="1:41" x14ac:dyDescent="0.25">
      <c r="A23" s="37" t="s">
        <v>89</v>
      </c>
      <c r="B23" s="37">
        <v>600755</v>
      </c>
      <c r="C23" s="37">
        <v>53515</v>
      </c>
      <c r="D23" s="37" t="s">
        <v>90</v>
      </c>
      <c r="E23" s="37" t="s">
        <v>91</v>
      </c>
      <c r="F23" s="37" t="s">
        <v>92</v>
      </c>
      <c r="G23" s="37" t="s">
        <v>93</v>
      </c>
      <c r="H23" s="37" t="s">
        <v>94</v>
      </c>
      <c r="I23" s="37">
        <v>85138</v>
      </c>
      <c r="J23" s="37" t="s">
        <v>95</v>
      </c>
      <c r="K23" s="37" t="s">
        <v>110</v>
      </c>
      <c r="L23" s="37" t="s">
        <v>96</v>
      </c>
      <c r="M23" s="47">
        <v>41733</v>
      </c>
      <c r="N23" s="47">
        <v>41737</v>
      </c>
      <c r="O23" s="37">
        <v>0</v>
      </c>
      <c r="P23" s="37">
        <v>12</v>
      </c>
      <c r="Q23" s="37" t="s">
        <v>97</v>
      </c>
      <c r="R23" s="37">
        <v>8.1999999999999993</v>
      </c>
      <c r="S23" s="37">
        <v>7.2</v>
      </c>
      <c r="T23" s="37">
        <v>0.45</v>
      </c>
      <c r="U23" s="37" t="s">
        <v>98</v>
      </c>
      <c r="V23" s="37">
        <v>2</v>
      </c>
      <c r="W23" s="37">
        <v>1.2</v>
      </c>
      <c r="X23" s="37">
        <v>1.7</v>
      </c>
      <c r="Y23" s="37">
        <v>6</v>
      </c>
      <c r="Z23" s="37">
        <v>249</v>
      </c>
      <c r="AA23" s="37">
        <v>11</v>
      </c>
      <c r="AB23" s="37">
        <v>0.36</v>
      </c>
      <c r="AC23" s="37">
        <v>6.6</v>
      </c>
      <c r="AD23" s="37">
        <v>4.0999999999999996</v>
      </c>
      <c r="AE23" s="37">
        <v>1.98</v>
      </c>
      <c r="AF23" s="37">
        <v>4465</v>
      </c>
      <c r="AG23" s="37">
        <v>301</v>
      </c>
      <c r="AH23" s="37">
        <v>244</v>
      </c>
      <c r="AI23" s="37">
        <v>26.5</v>
      </c>
      <c r="AJ23" s="37">
        <v>0</v>
      </c>
      <c r="AK23" s="37">
        <v>2</v>
      </c>
      <c r="AL23" s="37">
        <v>84</v>
      </c>
      <c r="AM23" s="37">
        <v>9</v>
      </c>
      <c r="AN23" s="37">
        <v>4</v>
      </c>
      <c r="AO23" s="37">
        <v>19</v>
      </c>
    </row>
    <row r="24" spans="1:41" x14ac:dyDescent="0.25">
      <c r="A24" s="37" t="s">
        <v>89</v>
      </c>
      <c r="B24" s="37">
        <v>600756</v>
      </c>
      <c r="C24" s="37">
        <v>53515</v>
      </c>
      <c r="D24" s="37" t="s">
        <v>90</v>
      </c>
      <c r="E24" s="37" t="s">
        <v>91</v>
      </c>
      <c r="F24" s="37" t="s">
        <v>92</v>
      </c>
      <c r="G24" s="37" t="s">
        <v>93</v>
      </c>
      <c r="H24" s="37" t="s">
        <v>94</v>
      </c>
      <c r="I24" s="37">
        <v>85138</v>
      </c>
      <c r="J24" s="37" t="s">
        <v>95</v>
      </c>
      <c r="K24" s="37" t="s">
        <v>110</v>
      </c>
      <c r="L24" s="37" t="s">
        <v>99</v>
      </c>
      <c r="M24" s="47">
        <v>41733</v>
      </c>
      <c r="N24" s="47">
        <v>41737</v>
      </c>
      <c r="O24" s="37">
        <v>12</v>
      </c>
      <c r="P24" s="37">
        <v>24</v>
      </c>
      <c r="Q24" s="37" t="s">
        <v>97</v>
      </c>
      <c r="R24" s="37">
        <v>-9999</v>
      </c>
      <c r="S24" s="37">
        <v>-9999</v>
      </c>
      <c r="T24" s="37">
        <v>-9999</v>
      </c>
      <c r="U24" s="37">
        <v>-9999</v>
      </c>
      <c r="V24" s="37">
        <v>2</v>
      </c>
      <c r="W24" s="37">
        <v>-9999</v>
      </c>
      <c r="X24" s="37">
        <v>2.5</v>
      </c>
      <c r="Y24" s="37">
        <v>9</v>
      </c>
      <c r="Z24" s="37">
        <v>-9999</v>
      </c>
      <c r="AA24" s="37">
        <v>-9999</v>
      </c>
      <c r="AB24" s="37">
        <v>-9999</v>
      </c>
      <c r="AC24" s="37">
        <v>-9999</v>
      </c>
      <c r="AD24" s="37">
        <v>-9999</v>
      </c>
      <c r="AE24" s="37">
        <v>-9999</v>
      </c>
      <c r="AF24" s="37">
        <v>-9999</v>
      </c>
      <c r="AG24" s="37">
        <v>-9999</v>
      </c>
      <c r="AH24" s="37">
        <v>-9999</v>
      </c>
      <c r="AI24" s="37">
        <v>-9999</v>
      </c>
      <c r="AJ24" s="37">
        <v>-9999</v>
      </c>
      <c r="AK24" s="37">
        <v>-9999</v>
      </c>
      <c r="AL24" s="37">
        <v>-9999</v>
      </c>
      <c r="AM24" s="37">
        <v>-9999</v>
      </c>
      <c r="AN24" s="37">
        <v>-9999</v>
      </c>
      <c r="AO24" s="37">
        <v>-9999</v>
      </c>
    </row>
    <row r="25" spans="1:41" x14ac:dyDescent="0.25">
      <c r="A25" s="37" t="s">
        <v>89</v>
      </c>
      <c r="B25" s="37">
        <v>600757</v>
      </c>
      <c r="C25" s="37">
        <v>53515</v>
      </c>
      <c r="D25" s="37" t="s">
        <v>90</v>
      </c>
      <c r="E25" s="37" t="s">
        <v>91</v>
      </c>
      <c r="F25" s="37" t="s">
        <v>92</v>
      </c>
      <c r="G25" s="37" t="s">
        <v>93</v>
      </c>
      <c r="H25" s="37" t="s">
        <v>94</v>
      </c>
      <c r="I25" s="37">
        <v>85138</v>
      </c>
      <c r="J25" s="37" t="s">
        <v>95</v>
      </c>
      <c r="K25" s="37" t="s">
        <v>110</v>
      </c>
      <c r="L25" s="37" t="s">
        <v>100</v>
      </c>
      <c r="M25" s="47">
        <v>41733</v>
      </c>
      <c r="N25" s="47">
        <v>41737</v>
      </c>
      <c r="O25" s="37">
        <v>24</v>
      </c>
      <c r="P25" s="37">
        <v>36</v>
      </c>
      <c r="Q25" s="37" t="s">
        <v>97</v>
      </c>
      <c r="R25" s="37">
        <v>-9999</v>
      </c>
      <c r="S25" s="37">
        <v>-9999</v>
      </c>
      <c r="T25" s="37">
        <v>-9999</v>
      </c>
      <c r="U25" s="37">
        <v>-9999</v>
      </c>
      <c r="V25" s="37">
        <v>2</v>
      </c>
      <c r="W25" s="37">
        <v>-9999</v>
      </c>
      <c r="X25" s="37">
        <v>1.3</v>
      </c>
      <c r="Y25" s="37">
        <v>5</v>
      </c>
      <c r="Z25" s="37">
        <v>-9999</v>
      </c>
      <c r="AA25" s="37">
        <v>-9999</v>
      </c>
      <c r="AB25" s="37">
        <v>-9999</v>
      </c>
      <c r="AC25" s="37">
        <v>-9999</v>
      </c>
      <c r="AD25" s="37">
        <v>-9999</v>
      </c>
      <c r="AE25" s="37">
        <v>-9999</v>
      </c>
      <c r="AF25" s="37">
        <v>-9999</v>
      </c>
      <c r="AG25" s="37">
        <v>-9999</v>
      </c>
      <c r="AH25" s="37">
        <v>-9999</v>
      </c>
      <c r="AI25" s="37">
        <v>-9999</v>
      </c>
      <c r="AJ25" s="37">
        <v>-9999</v>
      </c>
      <c r="AK25" s="37">
        <v>-9999</v>
      </c>
      <c r="AL25" s="37">
        <v>-9999</v>
      </c>
      <c r="AM25" s="37">
        <v>-9999</v>
      </c>
      <c r="AN25" s="37">
        <v>-9999</v>
      </c>
      <c r="AO25" s="37">
        <v>-9999</v>
      </c>
    </row>
    <row r="26" spans="1:41" x14ac:dyDescent="0.25">
      <c r="A26" s="37" t="s">
        <v>89</v>
      </c>
      <c r="B26" s="37">
        <v>600758</v>
      </c>
      <c r="C26" s="37">
        <v>53515</v>
      </c>
      <c r="D26" s="37" t="s">
        <v>90</v>
      </c>
      <c r="E26" s="37" t="s">
        <v>91</v>
      </c>
      <c r="F26" s="37" t="s">
        <v>92</v>
      </c>
      <c r="G26" s="37" t="s">
        <v>93</v>
      </c>
      <c r="H26" s="37" t="s">
        <v>94</v>
      </c>
      <c r="I26" s="37">
        <v>85138</v>
      </c>
      <c r="J26" s="37" t="s">
        <v>95</v>
      </c>
      <c r="K26" s="37" t="s">
        <v>111</v>
      </c>
      <c r="L26" s="37" t="s">
        <v>96</v>
      </c>
      <c r="M26" s="47">
        <v>41733</v>
      </c>
      <c r="N26" s="47">
        <v>41737</v>
      </c>
      <c r="O26" s="37">
        <v>0</v>
      </c>
      <c r="P26" s="37">
        <v>12</v>
      </c>
      <c r="Q26" s="37" t="s">
        <v>97</v>
      </c>
      <c r="R26" s="37">
        <v>8.1</v>
      </c>
      <c r="S26" s="37">
        <v>7.2</v>
      </c>
      <c r="T26" s="37">
        <v>0.49</v>
      </c>
      <c r="U26" s="37" t="s">
        <v>98</v>
      </c>
      <c r="V26" s="37">
        <v>2</v>
      </c>
      <c r="W26" s="37">
        <v>1.3</v>
      </c>
      <c r="X26" s="37">
        <v>2</v>
      </c>
      <c r="Y26" s="37">
        <v>7</v>
      </c>
      <c r="Z26" s="37">
        <v>325</v>
      </c>
      <c r="AA26" s="37">
        <v>32</v>
      </c>
      <c r="AB26" s="37">
        <v>0.75</v>
      </c>
      <c r="AC26" s="37">
        <v>7.4</v>
      </c>
      <c r="AD26" s="37">
        <v>5.2</v>
      </c>
      <c r="AE26" s="37">
        <v>2.63</v>
      </c>
      <c r="AF26" s="37">
        <v>3016</v>
      </c>
      <c r="AG26" s="37">
        <v>296</v>
      </c>
      <c r="AH26" s="37">
        <v>253</v>
      </c>
      <c r="AI26" s="37">
        <v>19.5</v>
      </c>
      <c r="AJ26" s="37">
        <v>0</v>
      </c>
      <c r="AK26" s="37">
        <v>4</v>
      </c>
      <c r="AL26" s="37">
        <v>77</v>
      </c>
      <c r="AM26" s="37">
        <v>13</v>
      </c>
      <c r="AN26" s="37">
        <v>6</v>
      </c>
      <c r="AO26" s="37">
        <v>94</v>
      </c>
    </row>
    <row r="27" spans="1:41" x14ac:dyDescent="0.25">
      <c r="A27" s="37" t="s">
        <v>89</v>
      </c>
      <c r="B27" s="37">
        <v>600759</v>
      </c>
      <c r="C27" s="37">
        <v>53515</v>
      </c>
      <c r="D27" s="37" t="s">
        <v>90</v>
      </c>
      <c r="E27" s="37" t="s">
        <v>91</v>
      </c>
      <c r="F27" s="37" t="s">
        <v>92</v>
      </c>
      <c r="G27" s="37" t="s">
        <v>93</v>
      </c>
      <c r="H27" s="37" t="s">
        <v>94</v>
      </c>
      <c r="I27" s="37">
        <v>85138</v>
      </c>
      <c r="J27" s="37" t="s">
        <v>95</v>
      </c>
      <c r="K27" s="37" t="s">
        <v>111</v>
      </c>
      <c r="L27" s="37" t="s">
        <v>99</v>
      </c>
      <c r="M27" s="47">
        <v>41733</v>
      </c>
      <c r="N27" s="47">
        <v>41737</v>
      </c>
      <c r="O27" s="37">
        <v>12</v>
      </c>
      <c r="P27" s="37">
        <v>24</v>
      </c>
      <c r="Q27" s="37" t="s">
        <v>97</v>
      </c>
      <c r="R27" s="37">
        <v>-9999</v>
      </c>
      <c r="S27" s="37">
        <v>-9999</v>
      </c>
      <c r="T27" s="37">
        <v>-9999</v>
      </c>
      <c r="U27" s="37">
        <v>-9999</v>
      </c>
      <c r="V27" s="37">
        <v>2</v>
      </c>
      <c r="W27" s="37">
        <v>-9999</v>
      </c>
      <c r="X27" s="37">
        <v>2.7</v>
      </c>
      <c r="Y27" s="37">
        <v>10</v>
      </c>
      <c r="Z27" s="37">
        <v>-9999</v>
      </c>
      <c r="AA27" s="37">
        <v>-9999</v>
      </c>
      <c r="AB27" s="37">
        <v>-9999</v>
      </c>
      <c r="AC27" s="37">
        <v>-9999</v>
      </c>
      <c r="AD27" s="37">
        <v>-9999</v>
      </c>
      <c r="AE27" s="37">
        <v>-9999</v>
      </c>
      <c r="AF27" s="37">
        <v>-9999</v>
      </c>
      <c r="AG27" s="37">
        <v>-9999</v>
      </c>
      <c r="AH27" s="37">
        <v>-9999</v>
      </c>
      <c r="AI27" s="37">
        <v>-9999</v>
      </c>
      <c r="AJ27" s="37">
        <v>-9999</v>
      </c>
      <c r="AK27" s="37">
        <v>-9999</v>
      </c>
      <c r="AL27" s="37">
        <v>-9999</v>
      </c>
      <c r="AM27" s="37">
        <v>-9999</v>
      </c>
      <c r="AN27" s="37">
        <v>-9999</v>
      </c>
      <c r="AO27" s="37">
        <v>-9999</v>
      </c>
    </row>
    <row r="28" spans="1:41" x14ac:dyDescent="0.25">
      <c r="A28" s="37" t="s">
        <v>89</v>
      </c>
      <c r="B28" s="37">
        <v>600760</v>
      </c>
      <c r="C28" s="37">
        <v>53515</v>
      </c>
      <c r="D28" s="37" t="s">
        <v>90</v>
      </c>
      <c r="E28" s="37" t="s">
        <v>91</v>
      </c>
      <c r="F28" s="37" t="s">
        <v>92</v>
      </c>
      <c r="G28" s="37" t="s">
        <v>93</v>
      </c>
      <c r="H28" s="37" t="s">
        <v>94</v>
      </c>
      <c r="I28" s="37">
        <v>85138</v>
      </c>
      <c r="J28" s="37" t="s">
        <v>95</v>
      </c>
      <c r="K28" s="37" t="s">
        <v>111</v>
      </c>
      <c r="L28" s="37" t="s">
        <v>100</v>
      </c>
      <c r="M28" s="47">
        <v>41733</v>
      </c>
      <c r="N28" s="47">
        <v>41737</v>
      </c>
      <c r="O28" s="37">
        <v>24</v>
      </c>
      <c r="P28" s="37">
        <v>36</v>
      </c>
      <c r="Q28" s="37" t="s">
        <v>97</v>
      </c>
      <c r="R28" s="37">
        <v>-9999</v>
      </c>
      <c r="S28" s="37">
        <v>-9999</v>
      </c>
      <c r="T28" s="37">
        <v>-9999</v>
      </c>
      <c r="U28" s="37">
        <v>-9999</v>
      </c>
      <c r="V28" s="37">
        <v>2</v>
      </c>
      <c r="W28" s="37">
        <v>-9999</v>
      </c>
      <c r="X28" s="37">
        <v>2.6</v>
      </c>
      <c r="Y28" s="37">
        <v>9</v>
      </c>
      <c r="Z28" s="37">
        <v>-9999</v>
      </c>
      <c r="AA28" s="37">
        <v>-9999</v>
      </c>
      <c r="AB28" s="37">
        <v>-9999</v>
      </c>
      <c r="AC28" s="37">
        <v>-9999</v>
      </c>
      <c r="AD28" s="37">
        <v>-9999</v>
      </c>
      <c r="AE28" s="37">
        <v>-9999</v>
      </c>
      <c r="AF28" s="37">
        <v>-9999</v>
      </c>
      <c r="AG28" s="37">
        <v>-9999</v>
      </c>
      <c r="AH28" s="37">
        <v>-9999</v>
      </c>
      <c r="AI28" s="37">
        <v>-9999</v>
      </c>
      <c r="AJ28" s="37">
        <v>-9999</v>
      </c>
      <c r="AK28" s="37">
        <v>-9999</v>
      </c>
      <c r="AL28" s="37">
        <v>-9999</v>
      </c>
      <c r="AM28" s="37">
        <v>-9999</v>
      </c>
      <c r="AN28" s="37">
        <v>-9999</v>
      </c>
      <c r="AO28" s="37">
        <v>-9999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VariablesList</vt:lpstr>
      <vt:lpstr>MegaTable</vt:lpstr>
      <vt:lpstr>SoilChem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Jarai Mon</dc:creator>
  <cp:lastModifiedBy>Phobe</cp:lastModifiedBy>
  <dcterms:created xsi:type="dcterms:W3CDTF">2013-09-09T18:51:29Z</dcterms:created>
  <dcterms:modified xsi:type="dcterms:W3CDTF">2021-09-22T19:37:23Z</dcterms:modified>
</cp:coreProperties>
</file>