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9240"/>
  </bookViews>
  <sheets>
    <sheet name="Foglio1" sheetId="1" r:id="rId1"/>
  </sheets>
  <calcPr calcId="144525" concurrentCalc="0"/>
</workbook>
</file>

<file path=xl/calcChain.xml><?xml version="1.0" encoding="utf-8"?>
<calcChain xmlns="http://schemas.openxmlformats.org/spreadsheetml/2006/main">
  <c r="BG57" i="1" l="1"/>
  <c r="BG56" i="1"/>
  <c r="BG54" i="1"/>
  <c r="BG53" i="1"/>
  <c r="BG52" i="1"/>
  <c r="BG51" i="1"/>
  <c r="BG50" i="1"/>
  <c r="BG49" i="1"/>
  <c r="BG2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O47" i="1"/>
  <c r="L47" i="1"/>
  <c r="K47" i="1"/>
  <c r="AY47" i="1"/>
  <c r="AG47" i="1"/>
  <c r="AY50" i="1"/>
  <c r="AY42" i="1"/>
  <c r="AY14" i="1"/>
  <c r="AY30" i="1"/>
  <c r="AY45" i="1"/>
  <c r="AY44" i="1"/>
  <c r="AY2" i="1"/>
  <c r="AY31" i="1"/>
  <c r="AY25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3" i="1"/>
  <c r="AY72" i="1"/>
  <c r="AY71" i="1"/>
  <c r="AY70" i="1"/>
  <c r="AY68" i="1"/>
  <c r="AY67" i="1"/>
  <c r="AY66" i="1"/>
  <c r="AY64" i="1"/>
  <c r="AY61" i="1"/>
  <c r="AY60" i="1"/>
  <c r="AY57" i="1"/>
  <c r="AY56" i="1"/>
  <c r="AY55" i="1"/>
  <c r="AY54" i="1"/>
  <c r="AY53" i="1"/>
  <c r="AY52" i="1"/>
  <c r="AY51" i="1"/>
  <c r="AY49" i="1"/>
  <c r="AY48" i="1"/>
  <c r="AY46" i="1"/>
  <c r="AY43" i="1"/>
  <c r="AY41" i="1"/>
  <c r="AY40" i="1"/>
  <c r="AY39" i="1"/>
  <c r="AY38" i="1"/>
  <c r="AY37" i="1"/>
  <c r="AY36" i="1"/>
  <c r="AY35" i="1"/>
  <c r="AY34" i="1"/>
  <c r="AY32" i="1"/>
  <c r="AY29" i="1"/>
  <c r="AY28" i="1"/>
  <c r="AY27" i="1"/>
  <c r="AY26" i="1"/>
  <c r="AY24" i="1"/>
  <c r="AY23" i="1"/>
  <c r="AY22" i="1"/>
  <c r="AY21" i="1"/>
  <c r="AY20" i="1"/>
  <c r="AY19" i="1"/>
  <c r="AY18" i="1"/>
  <c r="AY17" i="1"/>
  <c r="AY16" i="1"/>
  <c r="AY15" i="1"/>
  <c r="AY12" i="1"/>
  <c r="AY11" i="1"/>
  <c r="AY10" i="1"/>
  <c r="AY9" i="1"/>
  <c r="AY8" i="1"/>
  <c r="AY7" i="1"/>
  <c r="AY6" i="1"/>
  <c r="AY5" i="1"/>
  <c r="AY4" i="1"/>
  <c r="AY3" i="1"/>
  <c r="AP95" i="1"/>
  <c r="AP94" i="1"/>
  <c r="AP93" i="1"/>
  <c r="AP92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0" i="1"/>
  <c r="AP48" i="1"/>
  <c r="AP46" i="1"/>
  <c r="AP45" i="1"/>
  <c r="AP44" i="1"/>
  <c r="AP43" i="1"/>
  <c r="AP42" i="1"/>
  <c r="AP41" i="1"/>
  <c r="AP37" i="1"/>
  <c r="AP36" i="1"/>
  <c r="AP35" i="1"/>
  <c r="AP34" i="1"/>
  <c r="AP33" i="1"/>
  <c r="AP32" i="1"/>
  <c r="AP31" i="1"/>
  <c r="AP30" i="1"/>
  <c r="AP28" i="1"/>
  <c r="AP27" i="1"/>
  <c r="AP26" i="1"/>
  <c r="AP25" i="1"/>
  <c r="AP24" i="1"/>
  <c r="AP23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0" i="1"/>
  <c r="AG49" i="1"/>
  <c r="AG48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5" i="1"/>
  <c r="O13" i="1"/>
  <c r="O12" i="1"/>
  <c r="O11" i="1"/>
  <c r="O10" i="1"/>
  <c r="O9" i="1"/>
  <c r="O2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5" i="1"/>
  <c r="L13" i="1"/>
  <c r="L12" i="1"/>
  <c r="L11" i="1"/>
  <c r="L10" i="1"/>
  <c r="L9" i="1"/>
  <c r="L2" i="1"/>
  <c r="K50" i="1"/>
  <c r="K49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5" i="1"/>
  <c r="K13" i="1"/>
  <c r="K12" i="1"/>
  <c r="K11" i="1"/>
  <c r="K10" i="1"/>
  <c r="K9" i="1"/>
  <c r="K2" i="1"/>
  <c r="AO57" i="1"/>
  <c r="AP57" i="1"/>
  <c r="AF57" i="1"/>
  <c r="AG57" i="1"/>
  <c r="AO56" i="1"/>
  <c r="AP56" i="1"/>
  <c r="AF56" i="1"/>
  <c r="AG56" i="1"/>
  <c r="AF55" i="1"/>
  <c r="AG55" i="1"/>
  <c r="AO54" i="1"/>
  <c r="AP54" i="1"/>
  <c r="AF54" i="1"/>
  <c r="AG54" i="1"/>
  <c r="AO53" i="1"/>
  <c r="AP53" i="1"/>
  <c r="AF53" i="1"/>
  <c r="AG53" i="1"/>
  <c r="AO52" i="1"/>
  <c r="AP52" i="1"/>
  <c r="AF52" i="1"/>
  <c r="AG52" i="1"/>
  <c r="AO51" i="1"/>
  <c r="AP51" i="1"/>
  <c r="AF51" i="1"/>
  <c r="AG51" i="1"/>
  <c r="K7" i="1"/>
  <c r="L7" i="1"/>
  <c r="O7" i="1"/>
  <c r="O57" i="1"/>
  <c r="O56" i="1"/>
  <c r="O54" i="1"/>
  <c r="O53" i="1"/>
  <c r="O52" i="1"/>
  <c r="O55" i="1"/>
  <c r="O51" i="1"/>
  <c r="O6" i="1"/>
  <c r="O8" i="1"/>
  <c r="O5" i="1"/>
  <c r="O4" i="1"/>
  <c r="O3" i="1"/>
  <c r="L57" i="1"/>
  <c r="L56" i="1"/>
  <c r="L54" i="1"/>
  <c r="L53" i="1"/>
  <c r="L52" i="1"/>
  <c r="L55" i="1"/>
  <c r="L51" i="1"/>
  <c r="L6" i="1"/>
  <c r="L8" i="1"/>
  <c r="L5" i="1"/>
  <c r="L4" i="1"/>
  <c r="L3" i="1"/>
  <c r="K57" i="1"/>
  <c r="K56" i="1"/>
  <c r="K54" i="1"/>
  <c r="K53" i="1"/>
  <c r="K52" i="1"/>
  <c r="K55" i="1"/>
  <c r="K51" i="1"/>
  <c r="K6" i="1"/>
  <c r="K8" i="1"/>
  <c r="K5" i="1"/>
  <c r="K4" i="1"/>
  <c r="K3" i="1"/>
</calcChain>
</file>

<file path=xl/sharedStrings.xml><?xml version="1.0" encoding="utf-8"?>
<sst xmlns="http://schemas.openxmlformats.org/spreadsheetml/2006/main" count="815" uniqueCount="289">
  <si>
    <t>FR</t>
  </si>
  <si>
    <t>coinfezione</t>
  </si>
  <si>
    <t>DataHaart</t>
  </si>
  <si>
    <t>line</t>
  </si>
  <si>
    <t>TERAPIApre</t>
  </si>
  <si>
    <t>ETERO</t>
  </si>
  <si>
    <t>NO</t>
  </si>
  <si>
    <t>EVIPLERA</t>
  </si>
  <si>
    <t>KIV+ATV/rtv</t>
  </si>
  <si>
    <t>TRU+NVP</t>
  </si>
  <si>
    <t>TRU+RAL</t>
  </si>
  <si>
    <t>OMO</t>
  </si>
  <si>
    <t>TRU+ATV/rtv</t>
  </si>
  <si>
    <t>ATRIPLA</t>
  </si>
  <si>
    <t>KIV+EFV</t>
  </si>
  <si>
    <t>KIV+RPV</t>
  </si>
  <si>
    <t>ALTRO</t>
  </si>
  <si>
    <t>HCV</t>
  </si>
  <si>
    <t>KIV+NVP</t>
  </si>
  <si>
    <t>COM+NVP</t>
  </si>
  <si>
    <t>TRU+LPV/rtv</t>
  </si>
  <si>
    <t>STRIBILD</t>
  </si>
  <si>
    <t>VLpreHAART</t>
  </si>
  <si>
    <t>enrollment</t>
  </si>
  <si>
    <t>co-morbidities</t>
  </si>
  <si>
    <t>dataHAARTpre</t>
  </si>
  <si>
    <t>co-therapies</t>
  </si>
  <si>
    <t>vitD</t>
  </si>
  <si>
    <t>CD4b</t>
  </si>
  <si>
    <t>CD8B</t>
  </si>
  <si>
    <t>VLb</t>
  </si>
  <si>
    <t>CTb</t>
  </si>
  <si>
    <t>CD4-2</t>
  </si>
  <si>
    <t>CD8-2</t>
  </si>
  <si>
    <t>VL-2</t>
  </si>
  <si>
    <t>CT-2</t>
  </si>
  <si>
    <t>HDL-2</t>
  </si>
  <si>
    <t>T-2</t>
  </si>
  <si>
    <t>LDLb</t>
  </si>
  <si>
    <t>Tb</t>
  </si>
  <si>
    <t>LDL-2</t>
  </si>
  <si>
    <t>lastposVL</t>
  </si>
  <si>
    <t>CRb</t>
  </si>
  <si>
    <t>CR-2</t>
  </si>
  <si>
    <t>crestor fulcro</t>
  </si>
  <si>
    <t>osteoporosi</t>
  </si>
  <si>
    <t>prava vitD</t>
  </si>
  <si>
    <t>basedow iperT</t>
  </si>
  <si>
    <t>antiipert vitD</t>
  </si>
  <si>
    <t>ileite psicosi,splenect, osteoporoso</t>
  </si>
  <si>
    <t>vitD antidepress</t>
  </si>
  <si>
    <t>CD4-6</t>
  </si>
  <si>
    <t>CD8-6</t>
  </si>
  <si>
    <t>VL-6</t>
  </si>
  <si>
    <t>CR-6</t>
  </si>
  <si>
    <t>CT-6</t>
  </si>
  <si>
    <t>HDL-6</t>
  </si>
  <si>
    <t>LDL-6</t>
  </si>
  <si>
    <t>T-6</t>
  </si>
  <si>
    <t>HCV BPCO ipert osteoporosi neuropat</t>
  </si>
  <si>
    <t>vitD diuret antidol</t>
  </si>
  <si>
    <t>ipert neropat depress</t>
  </si>
  <si>
    <t>valsartan antidol</t>
  </si>
  <si>
    <t>ipert emicrania</t>
  </si>
  <si>
    <t>vitD antipert maxalant</t>
  </si>
  <si>
    <t>depress ipertens</t>
  </si>
  <si>
    <t>antidep planmac vitD</t>
  </si>
  <si>
    <t>diabete iperT</t>
  </si>
  <si>
    <t>repaglinide covertan lobidiur cardirene</t>
  </si>
  <si>
    <t>tiroidect ipertensione</t>
  </si>
  <si>
    <t>eutirox moduretic</t>
  </si>
  <si>
    <t>depress</t>
  </si>
  <si>
    <t>osteopenia</t>
  </si>
  <si>
    <t>diabete</t>
  </si>
  <si>
    <t>IMA</t>
  </si>
  <si>
    <t>ramipril bisoprololo prava asa vitD</t>
  </si>
  <si>
    <t>depakin vitD</t>
  </si>
  <si>
    <t>PAZIENTE_ID</t>
  </si>
  <si>
    <t>DTG+ATV/rtv</t>
  </si>
  <si>
    <t>ipert</t>
  </si>
  <si>
    <t>dilatrend triatec vitD</t>
  </si>
  <si>
    <t>IRC</t>
  </si>
  <si>
    <t>TD</t>
  </si>
  <si>
    <t>KIV+DRV/rtv</t>
  </si>
  <si>
    <t>vitD, antipertensivi</t>
  </si>
  <si>
    <t>fAPV/rt+TDF+3TC</t>
  </si>
  <si>
    <t>DM, IRC III stadio, cirrosi CHILD B9</t>
  </si>
  <si>
    <t>insulina, diuret, IPP</t>
  </si>
  <si>
    <t>Colelitiasi, epatosteatosi, ictus emorragico traumatico</t>
  </si>
  <si>
    <t>UDCA</t>
  </si>
  <si>
    <t>epatosteatosi, dislipidemia, cardipatia ipocinetica, osteopenia</t>
  </si>
  <si>
    <t>Statina, BB, IPP, ASA</t>
  </si>
  <si>
    <t>DM, IRC III stadio</t>
  </si>
  <si>
    <t>ipoglicemizzante</t>
  </si>
  <si>
    <t>IA,MGUS, s.metabolica, epatosteatosi, struma</t>
  </si>
  <si>
    <t>antipert, BB</t>
  </si>
  <si>
    <t>epatosteatosi</t>
  </si>
  <si>
    <t>IPP, statina</t>
  </si>
  <si>
    <t>cardiopatia ischemica, depressione</t>
  </si>
  <si>
    <t>BB, ASA, antiaggr.</t>
  </si>
  <si>
    <t>IA, cirrosi CHLD A5</t>
  </si>
  <si>
    <t>antipert., ipouricemizzante</t>
  </si>
  <si>
    <t>osteopeniia</t>
  </si>
  <si>
    <t>RAL+DRV/rtv</t>
  </si>
  <si>
    <t>nefrolitiasi</t>
  </si>
  <si>
    <t>epatosteatosi,psoriasi, IA</t>
  </si>
  <si>
    <t>antipertensiva</t>
  </si>
  <si>
    <t>antip., asa, antidep, vitD,BB, IPP</t>
  </si>
  <si>
    <t xml:space="preserve">antip., asa, </t>
  </si>
  <si>
    <t>3TC+ATV+RAL</t>
  </si>
  <si>
    <t>sarcoidosi, neuropatia demiel</t>
  </si>
  <si>
    <t>vitD, omepraz, deltacortene</t>
  </si>
  <si>
    <t>DRV+RAL</t>
  </si>
  <si>
    <t>DRV/r+ETR</t>
  </si>
  <si>
    <t xml:space="preserve">diab I, osteoporosi, depres, dist.pers. </t>
  </si>
  <si>
    <t>atorvastatina, insulina</t>
  </si>
  <si>
    <t>ETR+RAL</t>
  </si>
  <si>
    <t xml:space="preserve">IRC, osteoporosi, dislip, ipert </t>
  </si>
  <si>
    <t>atorvastatina, vitD, cardioASA</t>
  </si>
  <si>
    <t>dislip</t>
  </si>
  <si>
    <t>atorvastatina</t>
  </si>
  <si>
    <t>KIV+ATV</t>
  </si>
  <si>
    <t>osteopenia, ipert</t>
  </si>
  <si>
    <t>vitD, ramipril</t>
  </si>
  <si>
    <t>cardiop dilat, FA paross, insonnia</t>
  </si>
  <si>
    <t>lansopraz, cardioASA, ramipril, lorazepam, trazodone</t>
  </si>
  <si>
    <t>totHAART</t>
  </si>
  <si>
    <t>HAARTpre</t>
  </si>
  <si>
    <t>BLD</t>
  </si>
  <si>
    <t>IRC dislip</t>
  </si>
  <si>
    <t>HDLb</t>
  </si>
  <si>
    <t>93</t>
  </si>
  <si>
    <t>NRTI</t>
  </si>
  <si>
    <t>NN</t>
  </si>
  <si>
    <t>PI</t>
  </si>
  <si>
    <t>INI</t>
  </si>
  <si>
    <t>cost</t>
  </si>
  <si>
    <t>ABC</t>
  </si>
  <si>
    <t>ATV</t>
  </si>
  <si>
    <t>TDF</t>
  </si>
  <si>
    <t>RPV</t>
  </si>
  <si>
    <t>EFV</t>
  </si>
  <si>
    <t>NVP</t>
  </si>
  <si>
    <t>RAL</t>
  </si>
  <si>
    <t>DTG</t>
  </si>
  <si>
    <t>AZT</t>
  </si>
  <si>
    <t>DRV</t>
  </si>
  <si>
    <t>LPV</t>
  </si>
  <si>
    <t>EVG</t>
  </si>
  <si>
    <t>ETR</t>
  </si>
  <si>
    <t>APV</t>
  </si>
  <si>
    <t>bone</t>
  </si>
  <si>
    <t>renal</t>
  </si>
  <si>
    <t>cv</t>
  </si>
  <si>
    <t>diabetes</t>
  </si>
  <si>
    <t>met</t>
  </si>
  <si>
    <t>SNC</t>
  </si>
  <si>
    <t>hepato</t>
  </si>
  <si>
    <t>ipertensione</t>
  </si>
  <si>
    <t>triatec</t>
  </si>
  <si>
    <t>cirrosi</t>
  </si>
  <si>
    <t>daklinza sovaldi</t>
  </si>
  <si>
    <t>Epatopatia CHILD A5 MELD 8, colelitiasi</t>
  </si>
  <si>
    <t>SOF/DAC</t>
  </si>
  <si>
    <t>buprenorfina</t>
  </si>
  <si>
    <t>IPMN pancreatico</t>
  </si>
  <si>
    <t>vitD, profilassi con Bactrim</t>
  </si>
  <si>
    <t>46</t>
  </si>
  <si>
    <t>osteopenia, IA</t>
  </si>
  <si>
    <t>TRU+ETR</t>
  </si>
  <si>
    <t>epatosteatosi, osteopenia</t>
  </si>
  <si>
    <t>epatoèatia CHILD A5 MELD 8, colelitiasi</t>
  </si>
  <si>
    <t>GERD, cirrosi</t>
  </si>
  <si>
    <t>statina</t>
  </si>
  <si>
    <t>223</t>
  </si>
  <si>
    <t>gastrectomia per LNH gastrico</t>
  </si>
  <si>
    <t>vitB12</t>
  </si>
  <si>
    <t>TRU+DRV/r</t>
  </si>
  <si>
    <t>s. ansioso-depressiva, osteopenia</t>
  </si>
  <si>
    <t>antidepressivi, vitD</t>
  </si>
  <si>
    <t>Osteopenia</t>
  </si>
  <si>
    <t>SIM/SOS12w</t>
  </si>
  <si>
    <t>MVC+DRV/rtv</t>
  </si>
  <si>
    <t>iporuricemizzante</t>
  </si>
  <si>
    <t>firillazione atriale osteoporosi</t>
  </si>
  <si>
    <t>vitD ASA</t>
  </si>
  <si>
    <t>TRU+DTG</t>
  </si>
  <si>
    <t>esomeprazolo</t>
  </si>
  <si>
    <t>other</t>
  </si>
  <si>
    <t>malassorbimento</t>
  </si>
  <si>
    <t>harvoni copegus calcio vitD PPI</t>
  </si>
  <si>
    <t>HCV cirrosi gastrite</t>
  </si>
  <si>
    <t>diabete IMA ipert</t>
  </si>
  <si>
    <t>ASA aprovel PPI stat ramipril bisoprololo vitD</t>
  </si>
  <si>
    <t>osteoporosi colite ulcerosa</t>
  </si>
  <si>
    <t>omega 3 vitD</t>
  </si>
  <si>
    <t xml:space="preserve">HCV cirrosi </t>
  </si>
  <si>
    <t xml:space="preserve">harvoni copegus </t>
  </si>
  <si>
    <t>vitD antiipert</t>
  </si>
  <si>
    <t>cefalea</t>
  </si>
  <si>
    <t>indoxen</t>
  </si>
  <si>
    <t>antiipert</t>
  </si>
  <si>
    <t>KIV/MVC</t>
  </si>
  <si>
    <t>KIV+ATV/r</t>
  </si>
  <si>
    <t>KIV+DRV/r</t>
  </si>
  <si>
    <t>3TC+TDF+NVP</t>
  </si>
  <si>
    <t>psicosi osteoporosi IMA HCV</t>
  </si>
  <si>
    <t>zyprexa EN ASA vitD</t>
  </si>
  <si>
    <t>KIV+RAL</t>
  </si>
  <si>
    <t>TIA ernia iatale osteopor</t>
  </si>
  <si>
    <t>osteo Burkitt</t>
  </si>
  <si>
    <t>osteo</t>
  </si>
  <si>
    <t>crestor omega3</t>
  </si>
  <si>
    <t>KIV+DRV4/rtv</t>
  </si>
  <si>
    <t>ipert, dismet, parkinson</t>
  </si>
  <si>
    <t xml:space="preserve">tavor deursil ppi vitD largactil serenase norvasc cipralex  </t>
  </si>
  <si>
    <t>oligoartrite osteop psoriasi</t>
  </si>
  <si>
    <t>vitD indoxen salazopirina</t>
  </si>
  <si>
    <t>psicosi osteoporosi HCV cirrosi</t>
  </si>
  <si>
    <t>luvion ppi konakion felison delorazepan vitD</t>
  </si>
  <si>
    <t>IRC embolia polm HCV</t>
  </si>
  <si>
    <t>coumadin vitD</t>
  </si>
  <si>
    <t>ipert dislip</t>
  </si>
  <si>
    <t>vitD rosuv tareg</t>
  </si>
  <si>
    <t>KIV+DTG</t>
  </si>
  <si>
    <t>iperteso ostep HCv</t>
  </si>
  <si>
    <t>vit D amlodipina</t>
  </si>
  <si>
    <t>insulina metform vitD</t>
  </si>
  <si>
    <t>ipert osteoporosi</t>
  </si>
  <si>
    <t>triatec vitD</t>
  </si>
  <si>
    <t>artrite reumatoide</t>
  </si>
  <si>
    <t>plaquenil medrol ppi</t>
  </si>
  <si>
    <t>COM+ATV/rtv</t>
  </si>
  <si>
    <t>ipert ictus diabet</t>
  </si>
  <si>
    <t>insul met ppi gabapentin escilatopram valsartan deursil torvast</t>
  </si>
  <si>
    <t>Ndrugs</t>
  </si>
  <si>
    <t>reflusso gastrico enterite cronica</t>
  </si>
  <si>
    <t>TDF+3TC+EFV</t>
  </si>
  <si>
    <t>s.metebolica</t>
  </si>
  <si>
    <t>pregresso IMA, IA, ipercolesterolemia</t>
  </si>
  <si>
    <t>statina,antip.,antiaggregante, ASA</t>
  </si>
  <si>
    <t>nefrolitiasi, osteopenia</t>
  </si>
  <si>
    <t>KIV+ETR</t>
  </si>
  <si>
    <t>241</t>
  </si>
  <si>
    <t>asma, S. Gilbert</t>
  </si>
  <si>
    <t>Asma allergica, S.di Gilbert</t>
  </si>
  <si>
    <t>Antiasmatici, corticosteroidi areosol</t>
  </si>
  <si>
    <t>MCV+DRV/rtv</t>
  </si>
  <si>
    <t>TZV</t>
  </si>
  <si>
    <t xml:space="preserve">HCV </t>
  </si>
  <si>
    <t>DTG+TDF+3TC</t>
  </si>
  <si>
    <t>s.metabolica, epatosteatosi</t>
  </si>
  <si>
    <t>CD4CD8b</t>
  </si>
  <si>
    <t>CD4CD8-2</t>
  </si>
  <si>
    <t>CD4CD8-6</t>
  </si>
  <si>
    <t>IRC carcinoma cute</t>
  </si>
  <si>
    <t>reasonswitch</t>
  </si>
  <si>
    <t>lab</t>
  </si>
  <si>
    <t>ddi</t>
  </si>
  <si>
    <t>aes</t>
  </si>
  <si>
    <t>aesddi</t>
  </si>
  <si>
    <t>cdis</t>
  </si>
  <si>
    <t>cdis lab</t>
  </si>
  <si>
    <t>lab ddi</t>
  </si>
  <si>
    <t>datalastvisit</t>
  </si>
  <si>
    <t>lastCD4</t>
  </si>
  <si>
    <t>lastCD8</t>
  </si>
  <si>
    <t>lastHIVRNA</t>
  </si>
  <si>
    <t>641</t>
  </si>
  <si>
    <t>652</t>
  </si>
  <si>
    <t>908</t>
  </si>
  <si>
    <t>734</t>
  </si>
  <si>
    <t>402</t>
  </si>
  <si>
    <t>879</t>
  </si>
  <si>
    <t>699</t>
  </si>
  <si>
    <t>1073</t>
  </si>
  <si>
    <t>514</t>
  </si>
  <si>
    <t>785</t>
  </si>
  <si>
    <t>925</t>
  </si>
  <si>
    <t>2131</t>
  </si>
  <si>
    <t>600</t>
  </si>
  <si>
    <t>1103</t>
  </si>
  <si>
    <t>792</t>
  </si>
  <si>
    <t>391</t>
  </si>
  <si>
    <t>556</t>
  </si>
  <si>
    <t>688</t>
  </si>
  <si>
    <t>484</t>
  </si>
  <si>
    <t>643</t>
  </si>
  <si>
    <t>fufinal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</si>
</sst>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dd/mm/yy;@"/>
    <numFmt numFmtId="165" formatCode="d/m/yy;@"/>
    <numFmt numFmtId="166" formatCode="0.0"/>
    <numFmt numFmtId="167" formatCode="d/m/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1" fontId="5" fillId="0" borderId="1" xfId="1" applyNumberFormat="1" applyFont="1" applyFill="1" applyBorder="1" applyAlignment="1" applyProtection="1">
      <alignment horizontal="center"/>
    </xf>
    <xf numFmtId="166" fontId="2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7" fontId="2" fillId="0" borderId="1" xfId="0" applyNumberFormat="1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14" fontId="7" fillId="0" borderId="1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" fontId="5" fillId="0" borderId="0" xfId="1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/>
    <xf numFmtId="0" fontId="6" fillId="0" borderId="2" xfId="0" applyFont="1" applyBorder="1"/>
    <xf numFmtId="16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166" fontId="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0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Q96" sqref="Q96:AB96"/>
    </sheetView>
  </sheetViews>
  <sheetFormatPr defaultRowHeight="15"/>
  <cols>
    <col min="1" max="1" width="12.140625" style="31" customWidth="1"/>
    <col min="2" max="2" width="5.85546875" style="31" customWidth="1"/>
    <col min="3" max="3" width="5.28515625" style="31" customWidth="1"/>
    <col min="4" max="4" width="5.42578125" style="31" customWidth="1"/>
    <col min="5" max="5" width="5.7109375" style="31" customWidth="1"/>
    <col min="6" max="6" width="8.28515625" style="45" customWidth="1"/>
    <col min="7" max="7" width="11" style="31" bestFit="1" customWidth="1"/>
    <col min="8" max="8" width="6" style="40" bestFit="1" customWidth="1"/>
    <col min="9" max="9" width="8.85546875" style="40"/>
    <col min="10" max="10" width="11.42578125" style="29" bestFit="1" customWidth="1"/>
    <col min="11" max="11" width="11.42578125" style="41" customWidth="1"/>
    <col min="12" max="12" width="11.42578125" style="43" customWidth="1"/>
    <col min="13" max="13" width="12.85546875" style="29" bestFit="1" customWidth="1"/>
    <col min="14" max="14" width="9.42578125" style="40" bestFit="1" customWidth="1"/>
    <col min="15" max="15" width="9.42578125" style="40" customWidth="1"/>
    <col min="16" max="16" width="11.28515625" style="29" bestFit="1" customWidth="1"/>
    <col min="17" max="19" width="5.7109375" style="43" customWidth="1"/>
    <col min="20" max="20" width="7.42578125" style="43" customWidth="1"/>
    <col min="21" max="22" width="5.7109375" style="43" customWidth="1"/>
    <col min="23" max="24" width="6.28515625" style="43" customWidth="1"/>
    <col min="25" max="25" width="11.85546875" style="43" bestFit="1" customWidth="1"/>
    <col min="26" max="26" width="27.7109375" style="40" bestFit="1" customWidth="1"/>
    <col min="27" max="27" width="27.85546875" style="40" bestFit="1" customWidth="1"/>
    <col min="28" max="28" width="7" style="43" bestFit="1" customWidth="1"/>
    <col min="29" max="29" width="12.140625" style="33" bestFit="1" customWidth="1"/>
    <col min="30" max="30" width="9.7109375" style="29" customWidth="1"/>
    <col min="31" max="32" width="5.7109375" style="40" customWidth="1"/>
    <col min="33" max="33" width="7.28515625" style="40" bestFit="1" customWidth="1"/>
    <col min="34" max="34" width="5.7109375" style="43" customWidth="1"/>
    <col min="35" max="35" width="5.7109375" style="45" customWidth="1"/>
    <col min="36" max="36" width="5.7109375" style="40" customWidth="1"/>
    <col min="37" max="41" width="5.7109375" style="43" customWidth="1"/>
    <col min="42" max="42" width="7.5703125" style="43" bestFit="1" customWidth="1"/>
    <col min="43" max="43" width="5.7109375" style="43" customWidth="1"/>
    <col min="44" max="44" width="5.7109375" style="45" customWidth="1"/>
    <col min="45" max="49" width="5.7109375" style="43" customWidth="1"/>
    <col min="50" max="50" width="6.5703125" style="40" bestFit="1" customWidth="1"/>
    <col min="51" max="51" width="7.5703125" style="40" bestFit="1" customWidth="1"/>
    <col min="52" max="52" width="5.7109375" style="40" customWidth="1"/>
    <col min="53" max="53" width="5.7109375" style="45" customWidth="1"/>
    <col min="54" max="54" width="5.7109375" style="40" customWidth="1"/>
    <col min="55" max="56" width="5.7109375" style="43" customWidth="1"/>
    <col min="57" max="57" width="5.7109375" style="40" customWidth="1"/>
    <col min="58" max="58" width="14" style="40" customWidth="1"/>
    <col min="59" max="59" width="8.7109375" style="41" bestFit="1" customWidth="1"/>
    <col min="60" max="61" width="9.140625" style="40"/>
    <col min="62" max="62" width="11.140625" style="43" customWidth="1"/>
    <col min="63" max="95" width="9.140625" style="86"/>
  </cols>
  <sheetData>
    <row r="1" spans="1:175" s="4" customFormat="1" ht="16.899999999999999" customHeight="1">
      <c r="A1" s="1" t="s">
        <v>77</v>
      </c>
      <c r="B1" s="1" t="s">
        <v>132</v>
      </c>
      <c r="C1" s="1" t="s">
        <v>133</v>
      </c>
      <c r="D1" s="1" t="s">
        <v>134</v>
      </c>
      <c r="E1" s="1" t="s">
        <v>135</v>
      </c>
      <c r="F1" s="54" t="s">
        <v>136</v>
      </c>
      <c r="G1" s="1" t="s">
        <v>4</v>
      </c>
      <c r="H1" s="3" t="s">
        <v>0</v>
      </c>
      <c r="I1" s="3" t="s">
        <v>1</v>
      </c>
      <c r="J1" s="2" t="s">
        <v>2</v>
      </c>
      <c r="K1" s="52" t="s">
        <v>126</v>
      </c>
      <c r="L1" s="51" t="s">
        <v>127</v>
      </c>
      <c r="M1" s="2" t="s">
        <v>25</v>
      </c>
      <c r="N1" s="3" t="s">
        <v>3</v>
      </c>
      <c r="O1" s="3" t="s">
        <v>128</v>
      </c>
      <c r="P1" s="2" t="s">
        <v>41</v>
      </c>
      <c r="Q1" s="51" t="s">
        <v>151</v>
      </c>
      <c r="R1" s="51" t="s">
        <v>152</v>
      </c>
      <c r="S1" s="51" t="s">
        <v>153</v>
      </c>
      <c r="T1" s="51" t="s">
        <v>154</v>
      </c>
      <c r="U1" s="51" t="s">
        <v>155</v>
      </c>
      <c r="V1" s="51" t="s">
        <v>156</v>
      </c>
      <c r="W1" s="51" t="s">
        <v>157</v>
      </c>
      <c r="X1" s="51" t="s">
        <v>188</v>
      </c>
      <c r="Y1" s="51" t="s">
        <v>256</v>
      </c>
      <c r="Z1" s="39" t="s">
        <v>24</v>
      </c>
      <c r="AA1" s="39" t="s">
        <v>26</v>
      </c>
      <c r="AB1" s="42" t="s">
        <v>235</v>
      </c>
      <c r="AC1" s="32" t="s">
        <v>22</v>
      </c>
      <c r="AD1" s="50" t="s">
        <v>23</v>
      </c>
      <c r="AE1" s="39" t="s">
        <v>28</v>
      </c>
      <c r="AF1" s="39" t="s">
        <v>29</v>
      </c>
      <c r="AG1" s="39" t="s">
        <v>252</v>
      </c>
      <c r="AH1" s="42" t="s">
        <v>30</v>
      </c>
      <c r="AI1" s="44" t="s">
        <v>42</v>
      </c>
      <c r="AJ1" s="39" t="s">
        <v>31</v>
      </c>
      <c r="AK1" s="42" t="s">
        <v>130</v>
      </c>
      <c r="AL1" s="42" t="s">
        <v>38</v>
      </c>
      <c r="AM1" s="42" t="s">
        <v>39</v>
      </c>
      <c r="AN1" s="42" t="s">
        <v>32</v>
      </c>
      <c r="AO1" s="42" t="s">
        <v>33</v>
      </c>
      <c r="AP1" s="42" t="s">
        <v>253</v>
      </c>
      <c r="AQ1" s="42" t="s">
        <v>34</v>
      </c>
      <c r="AR1" s="44" t="s">
        <v>43</v>
      </c>
      <c r="AS1" s="42" t="s">
        <v>35</v>
      </c>
      <c r="AT1" s="42" t="s">
        <v>36</v>
      </c>
      <c r="AU1" s="42" t="s">
        <v>40</v>
      </c>
      <c r="AV1" s="42" t="s">
        <v>37</v>
      </c>
      <c r="AW1" s="42" t="s">
        <v>51</v>
      </c>
      <c r="AX1" s="42" t="s">
        <v>52</v>
      </c>
      <c r="AY1" s="42" t="s">
        <v>254</v>
      </c>
      <c r="AZ1" s="42" t="s">
        <v>53</v>
      </c>
      <c r="BA1" s="44" t="s">
        <v>54</v>
      </c>
      <c r="BB1" s="42" t="s">
        <v>55</v>
      </c>
      <c r="BC1" s="42" t="s">
        <v>56</v>
      </c>
      <c r="BD1" s="42" t="s">
        <v>57</v>
      </c>
      <c r="BE1" s="42" t="s">
        <v>58</v>
      </c>
      <c r="BF1" s="39" t="s">
        <v>264</v>
      </c>
      <c r="BG1" s="95" t="s">
        <v>288</v>
      </c>
      <c r="BH1" s="39" t="s">
        <v>265</v>
      </c>
      <c r="BI1" s="39" t="s">
        <v>266</v>
      </c>
      <c r="BJ1" s="42" t="s">
        <v>267</v>
      </c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1"/>
    </row>
    <row r="2" spans="1:175" s="31" customFormat="1" ht="16.899999999999999" customHeight="1">
      <c r="A2" s="6">
        <v>1</v>
      </c>
      <c r="B2" s="6" t="s">
        <v>139</v>
      </c>
      <c r="C2" s="6" t="s">
        <v>140</v>
      </c>
      <c r="D2" s="6"/>
      <c r="E2" s="6"/>
      <c r="F2" s="55">
        <v>21.695</v>
      </c>
      <c r="G2" s="6" t="s">
        <v>7</v>
      </c>
      <c r="H2" s="22" t="s">
        <v>5</v>
      </c>
      <c r="I2" s="22" t="s">
        <v>6</v>
      </c>
      <c r="J2" s="7">
        <v>41306</v>
      </c>
      <c r="K2" s="14">
        <f t="shared" ref="K2:K33" si="0">(AD2-J2)/365</f>
        <v>2.580821917808219</v>
      </c>
      <c r="L2" s="15">
        <f t="shared" ref="L2:L33" si="1">(AD2-M2)/30</f>
        <v>24.733333333333334</v>
      </c>
      <c r="M2" s="7">
        <v>41506</v>
      </c>
      <c r="N2" s="22">
        <v>3</v>
      </c>
      <c r="O2" s="9">
        <f t="shared" ref="O2:O33" si="2">(AD2-P2)/30</f>
        <v>23.733333333333334</v>
      </c>
      <c r="P2" s="7">
        <v>41536</v>
      </c>
      <c r="Q2" s="24">
        <v>1</v>
      </c>
      <c r="R2" s="24"/>
      <c r="S2" s="24">
        <v>1</v>
      </c>
      <c r="T2" s="24"/>
      <c r="U2" s="24"/>
      <c r="V2" s="24"/>
      <c r="W2" s="24"/>
      <c r="X2" s="24"/>
      <c r="Y2" s="24" t="s">
        <v>257</v>
      </c>
      <c r="Z2" s="40" t="s">
        <v>184</v>
      </c>
      <c r="AA2" s="40" t="s">
        <v>185</v>
      </c>
      <c r="AB2" s="43">
        <v>2</v>
      </c>
      <c r="AC2" s="33">
        <v>56350</v>
      </c>
      <c r="AD2" s="29">
        <v>42248</v>
      </c>
      <c r="AE2" s="40">
        <v>522</v>
      </c>
      <c r="AF2" s="40">
        <v>502</v>
      </c>
      <c r="AG2" s="45">
        <f t="shared" ref="AG2:AG33" si="3">(AE2/AF2)</f>
        <v>1.0398406374501992</v>
      </c>
      <c r="AH2" s="43">
        <v>1</v>
      </c>
      <c r="AI2" s="45">
        <v>0.89</v>
      </c>
      <c r="AJ2" s="40">
        <v>199</v>
      </c>
      <c r="AK2" s="43">
        <v>45</v>
      </c>
      <c r="AL2" s="43">
        <v>130</v>
      </c>
      <c r="AM2" s="43">
        <v>162</v>
      </c>
      <c r="AN2" s="43">
        <v>624</v>
      </c>
      <c r="AO2" s="43">
        <v>511</v>
      </c>
      <c r="AP2" s="45">
        <f t="shared" ref="AP2:AP21" si="4">(AN2/AO2)</f>
        <v>1.2211350293542074</v>
      </c>
      <c r="AQ2" s="43">
        <v>1</v>
      </c>
      <c r="AR2" s="45">
        <v>0.96</v>
      </c>
      <c r="AS2" s="43"/>
      <c r="AT2" s="43"/>
      <c r="AU2" s="43"/>
      <c r="AV2" s="43"/>
      <c r="AW2" s="43">
        <v>663</v>
      </c>
      <c r="AX2" s="43">
        <v>521</v>
      </c>
      <c r="AY2" s="45">
        <f t="shared" ref="AY2:AY12" si="5">(AW2/AX2)</f>
        <v>1.272552783109405</v>
      </c>
      <c r="AZ2" s="43">
        <v>1</v>
      </c>
      <c r="BA2" s="45">
        <v>0.99</v>
      </c>
      <c r="BB2" s="43"/>
      <c r="BC2" s="43"/>
      <c r="BD2" s="43"/>
      <c r="BE2" s="43"/>
      <c r="BF2" s="34">
        <v>42604</v>
      </c>
      <c r="BG2" s="57">
        <f>(BF2-AD2)/30</f>
        <v>11.866666666666667</v>
      </c>
      <c r="BH2" s="60">
        <v>663</v>
      </c>
      <c r="BI2" s="15">
        <v>521</v>
      </c>
      <c r="BJ2" s="60">
        <v>1</v>
      </c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72"/>
    </row>
    <row r="3" spans="1:175" s="17" customFormat="1">
      <c r="A3" s="6">
        <v>2</v>
      </c>
      <c r="B3" s="6" t="s">
        <v>139</v>
      </c>
      <c r="C3" s="6" t="s">
        <v>140</v>
      </c>
      <c r="D3" s="6"/>
      <c r="E3" s="6"/>
      <c r="F3" s="55">
        <v>21.695</v>
      </c>
      <c r="G3" s="6" t="s">
        <v>7</v>
      </c>
      <c r="H3" s="8" t="s">
        <v>5</v>
      </c>
      <c r="I3" s="8" t="s">
        <v>6</v>
      </c>
      <c r="J3" s="7">
        <v>41473</v>
      </c>
      <c r="K3" s="14">
        <f t="shared" si="0"/>
        <v>1.7561643835616438</v>
      </c>
      <c r="L3" s="15">
        <f t="shared" si="1"/>
        <v>10.433333333333334</v>
      </c>
      <c r="M3" s="10">
        <v>41801</v>
      </c>
      <c r="N3" s="8">
        <v>2</v>
      </c>
      <c r="O3" s="9">
        <f t="shared" si="2"/>
        <v>16.566666666666666</v>
      </c>
      <c r="P3" s="7">
        <v>41617</v>
      </c>
      <c r="Q3" s="24"/>
      <c r="R3" s="24"/>
      <c r="S3" s="24"/>
      <c r="T3" s="24"/>
      <c r="U3" s="24">
        <v>1</v>
      </c>
      <c r="V3" s="24"/>
      <c r="W3" s="24"/>
      <c r="X3" s="24"/>
      <c r="Y3" s="24" t="s">
        <v>257</v>
      </c>
      <c r="Z3" s="18" t="s">
        <v>119</v>
      </c>
      <c r="AA3" s="18" t="s">
        <v>27</v>
      </c>
      <c r="AB3" s="24">
        <v>1</v>
      </c>
      <c r="AC3" s="22">
        <v>11000000</v>
      </c>
      <c r="AD3" s="10">
        <v>42114</v>
      </c>
      <c r="AE3" s="13">
        <v>1649</v>
      </c>
      <c r="AF3" s="13">
        <v>1204</v>
      </c>
      <c r="AG3" s="45">
        <f t="shared" si="3"/>
        <v>1.3696013289036544</v>
      </c>
      <c r="AH3" s="15">
        <v>1</v>
      </c>
      <c r="AI3" s="36">
        <v>1.9</v>
      </c>
      <c r="AJ3" s="13">
        <v>212</v>
      </c>
      <c r="AK3" s="15">
        <v>30</v>
      </c>
      <c r="AL3" s="15">
        <v>161</v>
      </c>
      <c r="AM3" s="15">
        <v>210</v>
      </c>
      <c r="AN3" s="15">
        <v>2196</v>
      </c>
      <c r="AO3" s="15">
        <v>997</v>
      </c>
      <c r="AP3" s="45">
        <f t="shared" si="4"/>
        <v>2.2026078234704114</v>
      </c>
      <c r="AQ3" s="15">
        <v>1</v>
      </c>
      <c r="AR3" s="36">
        <v>1.1599999999999999</v>
      </c>
      <c r="AS3" s="15">
        <v>222</v>
      </c>
      <c r="AT3" s="15">
        <v>32</v>
      </c>
      <c r="AU3" s="15">
        <v>125</v>
      </c>
      <c r="AV3" s="15">
        <v>322</v>
      </c>
      <c r="AW3" s="15">
        <v>2196</v>
      </c>
      <c r="AX3" s="15">
        <v>997</v>
      </c>
      <c r="AY3" s="45">
        <f t="shared" si="5"/>
        <v>2.2026078234704114</v>
      </c>
      <c r="AZ3" s="15">
        <v>1</v>
      </c>
      <c r="BA3" s="36">
        <v>1.1599999999999999</v>
      </c>
      <c r="BB3" s="15">
        <v>222</v>
      </c>
      <c r="BC3" s="15">
        <v>32</v>
      </c>
      <c r="BD3" s="15">
        <v>125</v>
      </c>
      <c r="BE3" s="15">
        <v>322</v>
      </c>
      <c r="BF3" s="34">
        <v>42717</v>
      </c>
      <c r="BG3" s="57">
        <f>(BF3-AD3)/30</f>
        <v>20.100000000000001</v>
      </c>
      <c r="BH3" s="56" t="s">
        <v>279</v>
      </c>
      <c r="BI3" s="8">
        <v>1091</v>
      </c>
      <c r="BJ3" s="60">
        <v>1</v>
      </c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3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</row>
    <row r="4" spans="1:175" s="17" customFormat="1">
      <c r="A4" s="6">
        <v>3</v>
      </c>
      <c r="B4" s="6" t="s">
        <v>137</v>
      </c>
      <c r="C4" s="6"/>
      <c r="D4" s="6" t="s">
        <v>138</v>
      </c>
      <c r="E4" s="6"/>
      <c r="F4" s="55">
        <v>26.204000000000001</v>
      </c>
      <c r="G4" s="6" t="s">
        <v>8</v>
      </c>
      <c r="H4" s="9" t="s">
        <v>5</v>
      </c>
      <c r="I4" s="9" t="s">
        <v>6</v>
      </c>
      <c r="J4" s="10">
        <v>38896</v>
      </c>
      <c r="K4" s="14">
        <f t="shared" si="0"/>
        <v>8.8438356164383567</v>
      </c>
      <c r="L4" s="15">
        <f t="shared" si="1"/>
        <v>85.2</v>
      </c>
      <c r="M4" s="10">
        <v>39568</v>
      </c>
      <c r="N4" s="9">
        <v>4</v>
      </c>
      <c r="O4" s="9">
        <f t="shared" si="2"/>
        <v>105.56666666666666</v>
      </c>
      <c r="P4" s="10">
        <v>38957</v>
      </c>
      <c r="Q4" s="15"/>
      <c r="R4" s="15">
        <v>1</v>
      </c>
      <c r="S4" s="15"/>
      <c r="T4" s="15"/>
      <c r="U4" s="15">
        <v>1</v>
      </c>
      <c r="V4" s="15"/>
      <c r="W4" s="15"/>
      <c r="X4" s="15"/>
      <c r="Y4" s="15" t="s">
        <v>257</v>
      </c>
      <c r="Z4" s="11" t="s">
        <v>129</v>
      </c>
      <c r="AA4" s="11" t="s">
        <v>44</v>
      </c>
      <c r="AB4" s="15">
        <v>2</v>
      </c>
      <c r="AC4" s="9">
        <v>45499</v>
      </c>
      <c r="AD4" s="35">
        <v>42124</v>
      </c>
      <c r="AE4" s="19">
        <v>853</v>
      </c>
      <c r="AF4" s="9">
        <v>1425</v>
      </c>
      <c r="AG4" s="45">
        <f t="shared" si="3"/>
        <v>0.59859649122807013</v>
      </c>
      <c r="AH4" s="15">
        <v>1</v>
      </c>
      <c r="AI4" s="36">
        <v>2.06</v>
      </c>
      <c r="AJ4" s="9">
        <v>335</v>
      </c>
      <c r="AK4" s="28">
        <v>47</v>
      </c>
      <c r="AL4" s="28">
        <v>223</v>
      </c>
      <c r="AM4" s="28">
        <v>323</v>
      </c>
      <c r="AN4" s="19">
        <v>811</v>
      </c>
      <c r="AO4" s="15">
        <v>1364</v>
      </c>
      <c r="AP4" s="45">
        <f t="shared" si="4"/>
        <v>0.59457478005865105</v>
      </c>
      <c r="AQ4" s="15">
        <v>1</v>
      </c>
      <c r="AR4" s="36">
        <v>2.2000000000000002</v>
      </c>
      <c r="AS4" s="15">
        <v>183</v>
      </c>
      <c r="AT4" s="28">
        <v>51</v>
      </c>
      <c r="AU4" s="19">
        <v>97</v>
      </c>
      <c r="AV4" s="15">
        <v>173</v>
      </c>
      <c r="AW4" s="15">
        <v>805</v>
      </c>
      <c r="AX4" s="13">
        <v>1259</v>
      </c>
      <c r="AY4" s="45">
        <f t="shared" si="5"/>
        <v>0.63939634630659259</v>
      </c>
      <c r="AZ4" s="9">
        <v>1</v>
      </c>
      <c r="BA4" s="36">
        <v>2.37</v>
      </c>
      <c r="BB4" s="9">
        <v>294</v>
      </c>
      <c r="BC4" s="15">
        <v>53</v>
      </c>
      <c r="BD4" s="15">
        <v>173</v>
      </c>
      <c r="BE4" s="15">
        <v>340</v>
      </c>
      <c r="BF4" s="29">
        <v>42719</v>
      </c>
      <c r="BG4" s="57">
        <f>(BF4-AD4)/30</f>
        <v>19.833333333333332</v>
      </c>
      <c r="BH4" s="58">
        <v>930</v>
      </c>
      <c r="BI4" s="40">
        <v>1728</v>
      </c>
      <c r="BJ4" s="58">
        <v>1</v>
      </c>
      <c r="BK4" s="80"/>
      <c r="BL4" s="67"/>
      <c r="BM4" s="81"/>
      <c r="BN4" s="66"/>
      <c r="BO4" s="66"/>
      <c r="BP4" s="66"/>
      <c r="BQ4" s="68"/>
      <c r="BR4" s="66"/>
      <c r="BS4" s="81"/>
      <c r="BT4" s="66"/>
      <c r="BU4" s="66"/>
      <c r="BV4" s="66"/>
      <c r="BW4" s="66"/>
      <c r="BX4" s="66"/>
      <c r="BY4" s="81"/>
      <c r="BZ4" s="66"/>
      <c r="CA4" s="66"/>
      <c r="CB4" s="66"/>
      <c r="CC4" s="68"/>
      <c r="CD4" s="66"/>
      <c r="CE4" s="81"/>
      <c r="CF4" s="66"/>
      <c r="CG4" s="66"/>
      <c r="CH4" s="66"/>
      <c r="CI4" s="68"/>
      <c r="CJ4" s="70"/>
      <c r="CK4" s="81"/>
      <c r="CL4" s="82"/>
      <c r="CM4" s="82"/>
      <c r="CN4" s="82"/>
      <c r="CO4" s="68"/>
      <c r="CP4" s="82"/>
      <c r="CQ4" s="83"/>
      <c r="CR4" s="77"/>
      <c r="CS4" s="9"/>
      <c r="CT4" s="9"/>
      <c r="CU4" s="9"/>
      <c r="CV4" s="9"/>
      <c r="CW4" s="12"/>
      <c r="CX4" s="9"/>
      <c r="CY4" s="9"/>
      <c r="CZ4" s="8"/>
      <c r="DA4" s="8"/>
      <c r="DB4" s="8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</row>
    <row r="5" spans="1:175" s="17" customFormat="1">
      <c r="A5" s="6">
        <v>4</v>
      </c>
      <c r="B5" s="6" t="s">
        <v>139</v>
      </c>
      <c r="C5" s="6" t="s">
        <v>140</v>
      </c>
      <c r="D5" s="6"/>
      <c r="E5" s="6"/>
      <c r="F5" s="55">
        <v>21.695</v>
      </c>
      <c r="G5" s="6" t="s">
        <v>7</v>
      </c>
      <c r="H5" s="22" t="s">
        <v>5</v>
      </c>
      <c r="I5" s="22" t="s">
        <v>6</v>
      </c>
      <c r="J5" s="7">
        <v>40022</v>
      </c>
      <c r="K5" s="14">
        <f t="shared" si="0"/>
        <v>5.8301369863013699</v>
      </c>
      <c r="L5" s="15">
        <f t="shared" si="1"/>
        <v>24.4</v>
      </c>
      <c r="M5" s="7">
        <v>41418</v>
      </c>
      <c r="N5" s="22">
        <v>3</v>
      </c>
      <c r="O5" s="9">
        <f t="shared" si="2"/>
        <v>23.466666666666665</v>
      </c>
      <c r="P5" s="7">
        <v>41446</v>
      </c>
      <c r="Q5" s="24">
        <v>1</v>
      </c>
      <c r="R5" s="24"/>
      <c r="S5" s="24"/>
      <c r="T5" s="24"/>
      <c r="U5" s="24"/>
      <c r="V5" s="24"/>
      <c r="W5" s="24"/>
      <c r="X5" s="24"/>
      <c r="Y5" s="24" t="s">
        <v>262</v>
      </c>
      <c r="Z5" s="18" t="s">
        <v>45</v>
      </c>
      <c r="AA5" s="18" t="s">
        <v>46</v>
      </c>
      <c r="AB5" s="24">
        <v>2</v>
      </c>
      <c r="AC5" s="22">
        <v>46351</v>
      </c>
      <c r="AD5" s="34">
        <v>42150</v>
      </c>
      <c r="AE5" s="19">
        <v>788</v>
      </c>
      <c r="AF5" s="22">
        <v>487</v>
      </c>
      <c r="AG5" s="45">
        <f t="shared" si="3"/>
        <v>1.6180698151950719</v>
      </c>
      <c r="AH5" s="24">
        <v>26</v>
      </c>
      <c r="AI5" s="37">
        <v>1.0900000000000001</v>
      </c>
      <c r="AJ5" s="22">
        <v>186</v>
      </c>
      <c r="AK5" s="25">
        <v>53</v>
      </c>
      <c r="AL5" s="25">
        <v>109</v>
      </c>
      <c r="AM5" s="25">
        <v>119</v>
      </c>
      <c r="AN5" s="19">
        <v>1045</v>
      </c>
      <c r="AO5" s="24">
        <v>547</v>
      </c>
      <c r="AP5" s="45">
        <f t="shared" si="4"/>
        <v>1.910420475319927</v>
      </c>
      <c r="AQ5" s="24">
        <v>1</v>
      </c>
      <c r="AR5" s="37">
        <v>1.28</v>
      </c>
      <c r="AS5" s="24">
        <v>205</v>
      </c>
      <c r="AT5" s="25">
        <v>65</v>
      </c>
      <c r="AU5" s="19">
        <v>112</v>
      </c>
      <c r="AV5" s="24">
        <v>140</v>
      </c>
      <c r="AW5" s="24">
        <v>1004</v>
      </c>
      <c r="AX5" s="13">
        <v>568</v>
      </c>
      <c r="AY5" s="45">
        <f t="shared" si="5"/>
        <v>1.767605633802817</v>
      </c>
      <c r="AZ5" s="22">
        <v>8</v>
      </c>
      <c r="BA5" s="37">
        <v>1.1399999999999999</v>
      </c>
      <c r="BB5" s="22">
        <v>205</v>
      </c>
      <c r="BC5" s="24">
        <v>65</v>
      </c>
      <c r="BD5" s="15">
        <v>112</v>
      </c>
      <c r="BE5" s="24">
        <v>140</v>
      </c>
      <c r="BF5" s="29">
        <v>42667</v>
      </c>
      <c r="BG5" s="57">
        <f>(BF5-AD5)/30</f>
        <v>17.233333333333334</v>
      </c>
      <c r="BH5" s="58">
        <v>682</v>
      </c>
      <c r="BI5" s="40">
        <v>382</v>
      </c>
      <c r="BJ5" s="58">
        <v>1</v>
      </c>
      <c r="BK5" s="80"/>
      <c r="BL5" s="67"/>
      <c r="BM5" s="81"/>
      <c r="BN5" s="66"/>
      <c r="BO5" s="66"/>
      <c r="BP5" s="66"/>
      <c r="BQ5" s="68"/>
      <c r="BR5" s="66"/>
      <c r="BS5" s="81"/>
      <c r="BT5" s="66"/>
      <c r="BU5" s="66"/>
      <c r="BV5" s="66"/>
      <c r="BW5" s="66"/>
      <c r="BX5" s="66"/>
      <c r="BY5" s="81"/>
      <c r="BZ5" s="66"/>
      <c r="CA5" s="66"/>
      <c r="CB5" s="66"/>
      <c r="CC5" s="68"/>
      <c r="CD5" s="66"/>
      <c r="CE5" s="81"/>
      <c r="CF5" s="66"/>
      <c r="CG5" s="66"/>
      <c r="CH5" s="66"/>
      <c r="CI5" s="68"/>
      <c r="CJ5" s="70"/>
      <c r="CK5" s="81"/>
      <c r="CL5" s="66"/>
      <c r="CM5" s="66"/>
      <c r="CN5" s="66"/>
      <c r="CO5" s="68"/>
      <c r="CP5" s="66"/>
      <c r="CQ5" s="81"/>
      <c r="CR5" s="75"/>
      <c r="CS5" s="13"/>
      <c r="CT5" s="13"/>
      <c r="CU5" s="13"/>
      <c r="CV5" s="13"/>
      <c r="CW5" s="12"/>
      <c r="CX5" s="9"/>
      <c r="CY5" s="9"/>
      <c r="CZ5" s="8"/>
      <c r="DA5" s="8"/>
      <c r="DB5" s="8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</row>
    <row r="6" spans="1:175" s="17" customFormat="1">
      <c r="A6" s="6">
        <v>5</v>
      </c>
      <c r="B6" s="6" t="s">
        <v>139</v>
      </c>
      <c r="C6" s="6" t="s">
        <v>141</v>
      </c>
      <c r="D6" s="6"/>
      <c r="E6" s="6"/>
      <c r="F6" s="55">
        <v>21.777000000000001</v>
      </c>
      <c r="G6" s="6" t="s">
        <v>13</v>
      </c>
      <c r="H6" s="30" t="s">
        <v>11</v>
      </c>
      <c r="I6" s="30" t="s">
        <v>6</v>
      </c>
      <c r="J6" s="29">
        <v>41761</v>
      </c>
      <c r="K6" s="14">
        <f t="shared" si="0"/>
        <v>0.74246575342465748</v>
      </c>
      <c r="L6" s="15">
        <f t="shared" si="1"/>
        <v>9.0333333333333332</v>
      </c>
      <c r="M6" s="29">
        <v>41761</v>
      </c>
      <c r="N6" s="30">
        <v>1</v>
      </c>
      <c r="O6" s="9">
        <f t="shared" si="2"/>
        <v>8.9</v>
      </c>
      <c r="P6" s="34">
        <v>41765</v>
      </c>
      <c r="Q6" s="25"/>
      <c r="R6" s="25"/>
      <c r="S6" s="25"/>
      <c r="T6" s="25"/>
      <c r="U6" s="25"/>
      <c r="V6" s="25"/>
      <c r="W6" s="25"/>
      <c r="X6" s="25">
        <v>1</v>
      </c>
      <c r="Y6" s="25" t="s">
        <v>259</v>
      </c>
      <c r="Z6" s="40" t="s">
        <v>189</v>
      </c>
      <c r="AA6" s="40" t="s">
        <v>176</v>
      </c>
      <c r="AB6" s="43">
        <v>1</v>
      </c>
      <c r="AC6" s="33">
        <v>65000</v>
      </c>
      <c r="AD6" s="29">
        <v>42032</v>
      </c>
      <c r="AE6" s="40">
        <v>494</v>
      </c>
      <c r="AF6" s="40">
        <v>1439</v>
      </c>
      <c r="AG6" s="45">
        <f t="shared" si="3"/>
        <v>0.34329395413481584</v>
      </c>
      <c r="AH6" s="43">
        <v>5</v>
      </c>
      <c r="AI6" s="45">
        <v>1</v>
      </c>
      <c r="AJ6" s="40">
        <v>145</v>
      </c>
      <c r="AK6" s="43">
        <v>43</v>
      </c>
      <c r="AL6" s="43">
        <v>77</v>
      </c>
      <c r="AM6" s="43">
        <v>125</v>
      </c>
      <c r="AN6" s="43">
        <v>1040</v>
      </c>
      <c r="AO6" s="43">
        <v>1787</v>
      </c>
      <c r="AP6" s="45">
        <f t="shared" si="4"/>
        <v>0.58198097369893675</v>
      </c>
      <c r="AQ6" s="43">
        <v>1</v>
      </c>
      <c r="AR6" s="45">
        <v>1.1499999999999999</v>
      </c>
      <c r="AS6" s="43">
        <v>176</v>
      </c>
      <c r="AT6" s="43">
        <v>61</v>
      </c>
      <c r="AU6" s="43">
        <v>95</v>
      </c>
      <c r="AV6" s="43">
        <v>99</v>
      </c>
      <c r="AW6" s="43">
        <v>957</v>
      </c>
      <c r="AX6" s="40">
        <v>1580</v>
      </c>
      <c r="AY6" s="45">
        <f t="shared" si="5"/>
        <v>0.60569620253164558</v>
      </c>
      <c r="AZ6" s="40">
        <v>1</v>
      </c>
      <c r="BA6" s="45">
        <v>1.08</v>
      </c>
      <c r="BB6" s="43">
        <v>176</v>
      </c>
      <c r="BC6" s="43">
        <v>61</v>
      </c>
      <c r="BD6" s="43">
        <v>95</v>
      </c>
      <c r="BE6" s="43">
        <v>99</v>
      </c>
      <c r="BF6" s="7">
        <v>42691</v>
      </c>
      <c r="BG6" s="57">
        <f>(BF6-AD6)/30</f>
        <v>21.966666666666665</v>
      </c>
      <c r="BH6" s="60">
        <v>1011</v>
      </c>
      <c r="BI6" s="8">
        <v>1433</v>
      </c>
      <c r="BJ6" s="91">
        <v>13</v>
      </c>
      <c r="BK6" s="80"/>
      <c r="BL6" s="67"/>
      <c r="BM6" s="81"/>
      <c r="BN6" s="66"/>
      <c r="BO6" s="66"/>
      <c r="BP6" s="66"/>
      <c r="BQ6" s="68"/>
      <c r="BR6" s="66"/>
      <c r="BS6" s="81"/>
      <c r="BT6" s="66"/>
      <c r="BU6" s="66"/>
      <c r="BV6" s="66"/>
      <c r="BW6" s="66"/>
      <c r="BX6" s="66"/>
      <c r="BY6" s="81"/>
      <c r="BZ6" s="66"/>
      <c r="CA6" s="66"/>
      <c r="CB6" s="66"/>
      <c r="CC6" s="68"/>
      <c r="CD6" s="66"/>
      <c r="CE6" s="81"/>
      <c r="CF6" s="66"/>
      <c r="CG6" s="66"/>
      <c r="CH6" s="66"/>
      <c r="CI6" s="68"/>
      <c r="CJ6" s="70"/>
      <c r="CK6" s="81"/>
      <c r="CL6" s="66"/>
      <c r="CM6" s="66"/>
      <c r="CN6" s="66"/>
      <c r="CO6" s="68"/>
      <c r="CP6" s="66"/>
      <c r="CQ6" s="81"/>
      <c r="CR6" s="75"/>
      <c r="CS6" s="13"/>
      <c r="CT6" s="13"/>
      <c r="CU6" s="13"/>
      <c r="CV6" s="13"/>
      <c r="CW6" s="12"/>
      <c r="CX6" s="9"/>
      <c r="CY6" s="9"/>
      <c r="CZ6" s="8"/>
      <c r="DA6" s="8"/>
      <c r="DB6" s="8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</row>
    <row r="7" spans="1:175" s="17" customFormat="1">
      <c r="A7" s="6">
        <v>6</v>
      </c>
      <c r="B7" s="6" t="s">
        <v>139</v>
      </c>
      <c r="C7" s="6"/>
      <c r="D7" s="6"/>
      <c r="E7" s="6" t="s">
        <v>144</v>
      </c>
      <c r="F7" s="55">
        <v>31.13</v>
      </c>
      <c r="G7" s="6" t="s">
        <v>186</v>
      </c>
      <c r="H7" s="30" t="s">
        <v>5</v>
      </c>
      <c r="I7" s="30" t="s">
        <v>6</v>
      </c>
      <c r="J7" s="29">
        <v>40352</v>
      </c>
      <c r="K7" s="14">
        <f t="shared" si="0"/>
        <v>5.5397260273972604</v>
      </c>
      <c r="L7" s="15">
        <f t="shared" si="1"/>
        <v>2.2333333333333334</v>
      </c>
      <c r="M7" s="29">
        <v>42307</v>
      </c>
      <c r="N7" s="30">
        <v>2</v>
      </c>
      <c r="O7" s="9">
        <f t="shared" si="2"/>
        <v>65.13333333333334</v>
      </c>
      <c r="P7" s="34">
        <v>40420</v>
      </c>
      <c r="Q7" s="25"/>
      <c r="R7" s="25"/>
      <c r="S7" s="25"/>
      <c r="T7" s="25"/>
      <c r="U7" s="25"/>
      <c r="V7" s="25"/>
      <c r="W7" s="25"/>
      <c r="X7" s="25">
        <v>1</v>
      </c>
      <c r="Y7" s="25" t="s">
        <v>257</v>
      </c>
      <c r="Z7" s="40" t="s">
        <v>236</v>
      </c>
      <c r="AA7" s="40" t="s">
        <v>187</v>
      </c>
      <c r="AB7" s="43">
        <v>1</v>
      </c>
      <c r="AC7" s="33">
        <v>632900</v>
      </c>
      <c r="AD7" s="29">
        <v>42374</v>
      </c>
      <c r="AE7" s="40">
        <v>569</v>
      </c>
      <c r="AF7" s="40">
        <v>881</v>
      </c>
      <c r="AG7" s="45">
        <f t="shared" si="3"/>
        <v>0.64585698070374575</v>
      </c>
      <c r="AH7" s="43">
        <v>1</v>
      </c>
      <c r="AI7" s="45">
        <v>0.67</v>
      </c>
      <c r="AJ7" s="40">
        <v>195</v>
      </c>
      <c r="AK7" s="43">
        <v>38</v>
      </c>
      <c r="AL7" s="43">
        <v>111</v>
      </c>
      <c r="AM7" s="43">
        <v>125</v>
      </c>
      <c r="AN7" s="43">
        <v>620</v>
      </c>
      <c r="AO7" s="43">
        <v>918</v>
      </c>
      <c r="AP7" s="45">
        <f t="shared" si="4"/>
        <v>0.6753812636165577</v>
      </c>
      <c r="AQ7" s="43">
        <v>10</v>
      </c>
      <c r="AR7" s="45">
        <v>0.87</v>
      </c>
      <c r="AS7" s="43"/>
      <c r="AT7" s="43"/>
      <c r="AU7" s="43"/>
      <c r="AV7" s="43"/>
      <c r="AW7" s="43">
        <v>740</v>
      </c>
      <c r="AX7" s="40">
        <v>1190</v>
      </c>
      <c r="AY7" s="45">
        <f t="shared" si="5"/>
        <v>0.62184873949579833</v>
      </c>
      <c r="AZ7" s="40">
        <v>5</v>
      </c>
      <c r="BA7" s="45">
        <v>0.75</v>
      </c>
      <c r="BB7" s="43">
        <v>206</v>
      </c>
      <c r="BC7" s="43">
        <v>54</v>
      </c>
      <c r="BD7" s="43">
        <v>134</v>
      </c>
      <c r="BE7" s="43">
        <v>87</v>
      </c>
      <c r="BF7" s="34">
        <v>42653</v>
      </c>
      <c r="BG7" s="57">
        <f>(BF7-AD7)/30</f>
        <v>9.3000000000000007</v>
      </c>
      <c r="BH7" s="56">
        <v>585</v>
      </c>
      <c r="BI7" s="25">
        <v>958</v>
      </c>
      <c r="BJ7" s="56">
        <v>1</v>
      </c>
      <c r="BK7" s="80"/>
      <c r="BL7" s="67"/>
      <c r="BM7" s="81"/>
      <c r="BN7" s="66"/>
      <c r="BO7" s="66"/>
      <c r="BP7" s="66"/>
      <c r="BQ7" s="68"/>
      <c r="BR7" s="66"/>
      <c r="BS7" s="81"/>
      <c r="BT7" s="66"/>
      <c r="BU7" s="66"/>
      <c r="BV7" s="66"/>
      <c r="BW7" s="66"/>
      <c r="BX7" s="66"/>
      <c r="BY7" s="81"/>
      <c r="BZ7" s="66"/>
      <c r="CA7" s="66"/>
      <c r="CB7" s="66"/>
      <c r="CC7" s="68"/>
      <c r="CD7" s="66"/>
      <c r="CE7" s="81"/>
      <c r="CF7" s="66"/>
      <c r="CG7" s="66"/>
      <c r="CH7" s="66"/>
      <c r="CI7" s="68"/>
      <c r="CJ7" s="70"/>
      <c r="CK7" s="81"/>
      <c r="CL7" s="66"/>
      <c r="CM7" s="66"/>
      <c r="CN7" s="66"/>
      <c r="CO7" s="68"/>
      <c r="CP7" s="66"/>
      <c r="CQ7" s="81"/>
      <c r="CR7" s="75"/>
      <c r="CS7" s="13"/>
      <c r="CT7" s="13"/>
      <c r="CU7" s="13"/>
      <c r="CV7" s="13"/>
      <c r="CW7" s="12"/>
      <c r="CX7" s="9"/>
      <c r="CY7" s="9"/>
      <c r="CZ7" s="8"/>
      <c r="DA7" s="8"/>
      <c r="DB7" s="8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</row>
    <row r="8" spans="1:175" s="17" customFormat="1">
      <c r="A8" s="6">
        <v>7</v>
      </c>
      <c r="B8" s="6" t="s">
        <v>139</v>
      </c>
      <c r="C8" s="6" t="s">
        <v>142</v>
      </c>
      <c r="D8" s="6"/>
      <c r="E8" s="6"/>
      <c r="F8" s="55">
        <v>20.898</v>
      </c>
      <c r="G8" s="6" t="s">
        <v>9</v>
      </c>
      <c r="H8" s="22" t="s">
        <v>5</v>
      </c>
      <c r="I8" s="22" t="s">
        <v>6</v>
      </c>
      <c r="J8" s="7">
        <v>40485</v>
      </c>
      <c r="K8" s="14">
        <f t="shared" si="0"/>
        <v>4.4082191780821915</v>
      </c>
      <c r="L8" s="15">
        <f t="shared" si="1"/>
        <v>53.633333333333333</v>
      </c>
      <c r="M8" s="7">
        <v>40485</v>
      </c>
      <c r="N8" s="22">
        <v>1</v>
      </c>
      <c r="O8" s="9">
        <f t="shared" si="2"/>
        <v>51.733333333333334</v>
      </c>
      <c r="P8" s="7">
        <v>40542</v>
      </c>
      <c r="Q8" s="24">
        <v>1</v>
      </c>
      <c r="R8" s="24"/>
      <c r="S8" s="24"/>
      <c r="T8" s="24"/>
      <c r="U8" s="24"/>
      <c r="V8" s="24"/>
      <c r="W8" s="24"/>
      <c r="X8" s="24"/>
      <c r="Y8" s="24" t="s">
        <v>261</v>
      </c>
      <c r="Z8" s="18" t="s">
        <v>45</v>
      </c>
      <c r="AA8" s="18" t="s">
        <v>27</v>
      </c>
      <c r="AB8" s="24">
        <v>1</v>
      </c>
      <c r="AC8" s="22">
        <v>8384</v>
      </c>
      <c r="AD8" s="34">
        <v>42094</v>
      </c>
      <c r="AE8" s="19">
        <v>526</v>
      </c>
      <c r="AF8" s="22">
        <v>600</v>
      </c>
      <c r="AG8" s="45">
        <f t="shared" si="3"/>
        <v>0.87666666666666671</v>
      </c>
      <c r="AH8" s="24">
        <v>1</v>
      </c>
      <c r="AI8" s="37">
        <v>0.63</v>
      </c>
      <c r="AJ8" s="22">
        <v>183</v>
      </c>
      <c r="AK8" s="25">
        <v>83</v>
      </c>
      <c r="AL8" s="25">
        <v>85</v>
      </c>
      <c r="AM8" s="25">
        <v>71</v>
      </c>
      <c r="AN8" s="19">
        <v>538</v>
      </c>
      <c r="AO8" s="24">
        <v>459</v>
      </c>
      <c r="AP8" s="45">
        <f t="shared" si="4"/>
        <v>1.1721132897603486</v>
      </c>
      <c r="AQ8" s="24">
        <v>1</v>
      </c>
      <c r="AR8" s="37">
        <v>0.78</v>
      </c>
      <c r="AS8" s="22">
        <v>183</v>
      </c>
      <c r="AT8" s="25">
        <v>83</v>
      </c>
      <c r="AU8" s="25">
        <v>85</v>
      </c>
      <c r="AV8" s="25">
        <v>71</v>
      </c>
      <c r="AW8" s="25">
        <v>813</v>
      </c>
      <c r="AX8" s="19">
        <v>663</v>
      </c>
      <c r="AY8" s="45">
        <f t="shared" si="5"/>
        <v>1.2262443438914028</v>
      </c>
      <c r="AZ8" s="22">
        <v>1</v>
      </c>
      <c r="BA8" s="37">
        <v>0.8</v>
      </c>
      <c r="BB8" s="22">
        <v>146</v>
      </c>
      <c r="BC8" s="25">
        <v>83</v>
      </c>
      <c r="BD8" s="25">
        <v>72</v>
      </c>
      <c r="BE8" s="25">
        <v>71</v>
      </c>
      <c r="BF8" s="7">
        <v>42691</v>
      </c>
      <c r="BG8" s="57">
        <f>(BF8-AD8)/30</f>
        <v>19.899999999999999</v>
      </c>
      <c r="BH8" s="60">
        <v>763</v>
      </c>
      <c r="BI8" s="8">
        <v>658</v>
      </c>
      <c r="BJ8" s="91">
        <v>1</v>
      </c>
      <c r="BK8" s="80"/>
      <c r="BL8" s="67"/>
      <c r="BM8" s="81"/>
      <c r="BN8" s="66"/>
      <c r="BO8" s="66"/>
      <c r="BP8" s="66"/>
      <c r="BQ8" s="68"/>
      <c r="BR8" s="66"/>
      <c r="BS8" s="81"/>
      <c r="BT8" s="66"/>
      <c r="BU8" s="66"/>
      <c r="BV8" s="66"/>
      <c r="BW8" s="66"/>
      <c r="BX8" s="66"/>
      <c r="BY8" s="81"/>
      <c r="BZ8" s="66"/>
      <c r="CA8" s="66"/>
      <c r="CB8" s="66"/>
      <c r="CC8" s="68"/>
      <c r="CD8" s="66"/>
      <c r="CE8" s="81"/>
      <c r="CF8" s="66"/>
      <c r="CG8" s="66"/>
      <c r="CH8" s="66"/>
      <c r="CI8" s="68"/>
      <c r="CJ8" s="70"/>
      <c r="CK8" s="81"/>
      <c r="CL8" s="66"/>
      <c r="CM8" s="66"/>
      <c r="CN8" s="66"/>
      <c r="CO8" s="68"/>
      <c r="CP8" s="66"/>
      <c r="CQ8" s="81"/>
      <c r="CR8" s="75"/>
      <c r="CS8" s="13"/>
      <c r="CT8" s="13"/>
      <c r="CU8" s="13"/>
      <c r="CV8" s="13"/>
      <c r="CW8" s="12"/>
      <c r="CX8" s="9"/>
      <c r="CY8" s="9"/>
      <c r="CZ8" s="8"/>
      <c r="DA8" s="8"/>
      <c r="DB8" s="8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</row>
    <row r="9" spans="1:175" s="17" customFormat="1">
      <c r="A9" s="6">
        <v>8</v>
      </c>
      <c r="B9" s="6" t="s">
        <v>139</v>
      </c>
      <c r="C9" s="6" t="s">
        <v>141</v>
      </c>
      <c r="D9" s="6"/>
      <c r="E9" s="6"/>
      <c r="F9" s="55">
        <v>21.78</v>
      </c>
      <c r="G9" s="6" t="s">
        <v>13</v>
      </c>
      <c r="H9" s="22" t="s">
        <v>5</v>
      </c>
      <c r="I9" s="22" t="s">
        <v>6</v>
      </c>
      <c r="J9" s="7">
        <v>35038</v>
      </c>
      <c r="K9" s="14">
        <f t="shared" si="0"/>
        <v>19.183561643835617</v>
      </c>
      <c r="L9" s="15">
        <f t="shared" si="1"/>
        <v>78</v>
      </c>
      <c r="M9" s="7">
        <v>39700</v>
      </c>
      <c r="N9" s="22">
        <v>4</v>
      </c>
      <c r="O9" s="9">
        <f t="shared" si="2"/>
        <v>53.06666666666667</v>
      </c>
      <c r="P9" s="7">
        <v>40448</v>
      </c>
      <c r="Q9" s="24"/>
      <c r="R9" s="24"/>
      <c r="S9" s="24">
        <v>1</v>
      </c>
      <c r="T9" s="24">
        <v>1</v>
      </c>
      <c r="U9" s="24">
        <v>1</v>
      </c>
      <c r="V9" s="24"/>
      <c r="W9" s="24"/>
      <c r="X9" s="24"/>
      <c r="Y9" s="24" t="s">
        <v>257</v>
      </c>
      <c r="Z9" s="18" t="s">
        <v>192</v>
      </c>
      <c r="AA9" s="18" t="s">
        <v>193</v>
      </c>
      <c r="AB9" s="24">
        <v>7</v>
      </c>
      <c r="AC9" s="22"/>
      <c r="AD9" s="34">
        <v>42040</v>
      </c>
      <c r="AE9" s="19">
        <v>628</v>
      </c>
      <c r="AF9" s="22">
        <v>580</v>
      </c>
      <c r="AG9" s="45">
        <f t="shared" si="3"/>
        <v>1.0827586206896551</v>
      </c>
      <c r="AH9" s="24">
        <v>1</v>
      </c>
      <c r="AI9" s="37">
        <v>1.08</v>
      </c>
      <c r="AJ9" s="22">
        <v>120</v>
      </c>
      <c r="AK9" s="25">
        <v>38</v>
      </c>
      <c r="AL9" s="25">
        <v>70</v>
      </c>
      <c r="AM9" s="25">
        <v>215</v>
      </c>
      <c r="AN9" s="19">
        <v>602</v>
      </c>
      <c r="AO9" s="24">
        <v>577</v>
      </c>
      <c r="AP9" s="45">
        <f t="shared" si="4"/>
        <v>1.0433275563258233</v>
      </c>
      <c r="AQ9" s="24">
        <v>16</v>
      </c>
      <c r="AR9" s="37">
        <v>1.08</v>
      </c>
      <c r="AS9" s="22">
        <v>115</v>
      </c>
      <c r="AT9" s="25">
        <v>39</v>
      </c>
      <c r="AU9" s="25">
        <v>48</v>
      </c>
      <c r="AV9" s="25">
        <v>140</v>
      </c>
      <c r="AW9" s="25">
        <v>397</v>
      </c>
      <c r="AX9" s="19">
        <v>421</v>
      </c>
      <c r="AY9" s="45">
        <f t="shared" si="5"/>
        <v>0.94299287410926369</v>
      </c>
      <c r="AZ9" s="22">
        <v>1</v>
      </c>
      <c r="BA9" s="37">
        <v>1.1599999999999999</v>
      </c>
      <c r="BB9" s="22">
        <v>137</v>
      </c>
      <c r="BC9" s="25">
        <v>43</v>
      </c>
      <c r="BD9" s="25">
        <v>72</v>
      </c>
      <c r="BE9" s="25">
        <v>119</v>
      </c>
      <c r="BF9" s="34">
        <v>42634</v>
      </c>
      <c r="BG9" s="57">
        <f>(BF9-AD9)/30</f>
        <v>19.8</v>
      </c>
      <c r="BH9" s="56" t="s">
        <v>280</v>
      </c>
      <c r="BI9" s="8">
        <v>563</v>
      </c>
      <c r="BJ9" s="60">
        <v>39</v>
      </c>
      <c r="BK9" s="80"/>
      <c r="BL9" s="67"/>
      <c r="BM9" s="81"/>
      <c r="BN9" s="66"/>
      <c r="BO9" s="66"/>
      <c r="BP9" s="66"/>
      <c r="BQ9" s="68"/>
      <c r="BR9" s="66"/>
      <c r="BS9" s="81"/>
      <c r="BT9" s="66"/>
      <c r="BU9" s="66"/>
      <c r="BV9" s="66"/>
      <c r="BW9" s="66"/>
      <c r="BX9" s="66"/>
      <c r="BY9" s="81"/>
      <c r="BZ9" s="66"/>
      <c r="CA9" s="66"/>
      <c r="CB9" s="66"/>
      <c r="CC9" s="68"/>
      <c r="CD9" s="66"/>
      <c r="CE9" s="81"/>
      <c r="CF9" s="66"/>
      <c r="CG9" s="66"/>
      <c r="CH9" s="66"/>
      <c r="CI9" s="68"/>
      <c r="CJ9" s="70"/>
      <c r="CK9" s="81"/>
      <c r="CL9" s="66"/>
      <c r="CM9" s="66"/>
      <c r="CN9" s="66"/>
      <c r="CO9" s="68"/>
      <c r="CP9" s="66"/>
      <c r="CQ9" s="81"/>
      <c r="CR9" s="75"/>
      <c r="CS9" s="13"/>
      <c r="CT9" s="13"/>
      <c r="CU9" s="13"/>
      <c r="CV9" s="13"/>
      <c r="CW9" s="12"/>
      <c r="CX9" s="9"/>
      <c r="CY9" s="9"/>
      <c r="CZ9" s="8"/>
      <c r="DA9" s="8"/>
      <c r="DB9" s="8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</row>
    <row r="10" spans="1:175" s="17" customFormat="1">
      <c r="A10" s="6">
        <v>9</v>
      </c>
      <c r="B10" s="6" t="s">
        <v>139</v>
      </c>
      <c r="C10" s="6" t="s">
        <v>141</v>
      </c>
      <c r="D10" s="6"/>
      <c r="E10" s="6"/>
      <c r="F10" s="55">
        <v>21.78</v>
      </c>
      <c r="G10" s="6" t="s">
        <v>13</v>
      </c>
      <c r="H10" s="22" t="s">
        <v>82</v>
      </c>
      <c r="I10" s="22" t="s">
        <v>17</v>
      </c>
      <c r="J10" s="7">
        <v>34842</v>
      </c>
      <c r="K10" s="14">
        <f t="shared" si="0"/>
        <v>20.194520547945206</v>
      </c>
      <c r="L10" s="15">
        <f t="shared" si="1"/>
        <v>81.833333333333329</v>
      </c>
      <c r="M10" s="7">
        <v>39758</v>
      </c>
      <c r="N10" s="22">
        <v>5</v>
      </c>
      <c r="O10" s="9">
        <f t="shared" si="2"/>
        <v>201.4</v>
      </c>
      <c r="P10" s="7">
        <v>36171</v>
      </c>
      <c r="Q10" s="24"/>
      <c r="R10" s="24"/>
      <c r="S10" s="24"/>
      <c r="T10" s="24"/>
      <c r="U10" s="24"/>
      <c r="V10" s="24"/>
      <c r="W10" s="24">
        <v>1</v>
      </c>
      <c r="X10" s="24">
        <v>1</v>
      </c>
      <c r="Y10" s="24" t="s">
        <v>258</v>
      </c>
      <c r="Z10" s="18" t="s">
        <v>191</v>
      </c>
      <c r="AA10" s="18" t="s">
        <v>190</v>
      </c>
      <c r="AB10" s="24">
        <v>6</v>
      </c>
      <c r="AC10" s="22"/>
      <c r="AD10" s="34">
        <v>42213</v>
      </c>
      <c r="AE10" s="19">
        <v>597</v>
      </c>
      <c r="AF10" s="22">
        <v>338</v>
      </c>
      <c r="AG10" s="45">
        <f t="shared" si="3"/>
        <v>1.7662721893491125</v>
      </c>
      <c r="AH10" s="24">
        <v>1</v>
      </c>
      <c r="AI10" s="37">
        <v>0.64</v>
      </c>
      <c r="AJ10" s="22">
        <v>185</v>
      </c>
      <c r="AK10" s="25">
        <v>48</v>
      </c>
      <c r="AL10" s="25">
        <v>83</v>
      </c>
      <c r="AM10" s="25">
        <v>160</v>
      </c>
      <c r="AN10" s="19">
        <v>566</v>
      </c>
      <c r="AO10" s="24">
        <v>383</v>
      </c>
      <c r="AP10" s="45">
        <f t="shared" si="4"/>
        <v>1.4778067885117494</v>
      </c>
      <c r="AQ10" s="24">
        <v>10</v>
      </c>
      <c r="AR10" s="37">
        <v>0.62</v>
      </c>
      <c r="AS10" s="24">
        <v>173</v>
      </c>
      <c r="AT10" s="25">
        <v>49</v>
      </c>
      <c r="AU10" s="19">
        <v>100</v>
      </c>
      <c r="AV10" s="24">
        <v>118</v>
      </c>
      <c r="AW10" s="25">
        <v>429</v>
      </c>
      <c r="AX10" s="19">
        <v>214</v>
      </c>
      <c r="AY10" s="45">
        <f t="shared" si="5"/>
        <v>2.0046728971962615</v>
      </c>
      <c r="AZ10" s="22">
        <v>1</v>
      </c>
      <c r="BA10" s="37">
        <v>0.74</v>
      </c>
      <c r="BB10" s="22">
        <v>218</v>
      </c>
      <c r="BC10" s="25">
        <v>73</v>
      </c>
      <c r="BD10" s="19">
        <v>120</v>
      </c>
      <c r="BE10" s="25">
        <v>121</v>
      </c>
      <c r="BF10" s="29">
        <v>42737</v>
      </c>
      <c r="BG10" s="57">
        <f>(BF10-AD10)/30</f>
        <v>17.466666666666665</v>
      </c>
      <c r="BH10" s="58">
        <v>459</v>
      </c>
      <c r="BI10" s="40">
        <v>295</v>
      </c>
      <c r="BJ10" s="58">
        <v>3</v>
      </c>
      <c r="BK10" s="80"/>
      <c r="BL10" s="67"/>
      <c r="BM10" s="81"/>
      <c r="BN10" s="66"/>
      <c r="BO10" s="66"/>
      <c r="BP10" s="66"/>
      <c r="BQ10" s="68"/>
      <c r="BR10" s="66"/>
      <c r="BS10" s="81"/>
      <c r="BT10" s="66"/>
      <c r="BU10" s="66"/>
      <c r="BV10" s="66"/>
      <c r="BW10" s="66"/>
      <c r="BX10" s="66"/>
      <c r="BY10" s="81"/>
      <c r="BZ10" s="66"/>
      <c r="CA10" s="66"/>
      <c r="CB10" s="66"/>
      <c r="CC10" s="68"/>
      <c r="CD10" s="66"/>
      <c r="CE10" s="81"/>
      <c r="CF10" s="66"/>
      <c r="CG10" s="66"/>
      <c r="CH10" s="66"/>
      <c r="CI10" s="68"/>
      <c r="CJ10" s="70"/>
      <c r="CK10" s="81"/>
      <c r="CL10" s="66"/>
      <c r="CM10" s="66"/>
      <c r="CN10" s="66"/>
      <c r="CO10" s="68"/>
      <c r="CP10" s="66"/>
      <c r="CQ10" s="81"/>
      <c r="CR10" s="75"/>
      <c r="CS10" s="13"/>
      <c r="CT10" s="13"/>
      <c r="CU10" s="13"/>
      <c r="CV10" s="13"/>
      <c r="CW10" s="12"/>
      <c r="CX10" s="9"/>
      <c r="CY10" s="9"/>
      <c r="CZ10" s="8"/>
      <c r="DA10" s="8"/>
      <c r="DB10" s="8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</row>
    <row r="11" spans="1:175" s="17" customFormat="1">
      <c r="A11" s="6">
        <v>10</v>
      </c>
      <c r="B11" s="6" t="s">
        <v>139</v>
      </c>
      <c r="C11" s="6"/>
      <c r="D11" s="6"/>
      <c r="E11" s="6" t="s">
        <v>143</v>
      </c>
      <c r="F11" s="55">
        <v>32.002000000000002</v>
      </c>
      <c r="G11" s="6" t="s">
        <v>10</v>
      </c>
      <c r="H11" s="9" t="s">
        <v>11</v>
      </c>
      <c r="I11" s="9" t="s">
        <v>6</v>
      </c>
      <c r="J11" s="10">
        <v>38120</v>
      </c>
      <c r="K11" s="14">
        <f t="shared" si="0"/>
        <v>10.756164383561643</v>
      </c>
      <c r="L11" s="15">
        <f t="shared" si="1"/>
        <v>78</v>
      </c>
      <c r="M11" s="10">
        <v>39706</v>
      </c>
      <c r="N11" s="9">
        <v>5</v>
      </c>
      <c r="O11" s="9">
        <f t="shared" si="2"/>
        <v>111.8</v>
      </c>
      <c r="P11" s="10">
        <v>38692</v>
      </c>
      <c r="Q11" s="15">
        <v>1</v>
      </c>
      <c r="R11" s="15"/>
      <c r="S11" s="15"/>
      <c r="T11" s="15"/>
      <c r="U11" s="15"/>
      <c r="V11" s="15"/>
      <c r="W11" s="15"/>
      <c r="X11" s="15">
        <v>1</v>
      </c>
      <c r="Y11" s="15" t="s">
        <v>261</v>
      </c>
      <c r="Z11" s="11" t="s">
        <v>194</v>
      </c>
      <c r="AA11" s="11" t="s">
        <v>27</v>
      </c>
      <c r="AB11" s="15">
        <v>1</v>
      </c>
      <c r="AC11" s="9">
        <v>319836</v>
      </c>
      <c r="AD11" s="35">
        <v>42046</v>
      </c>
      <c r="AE11" s="19">
        <v>854</v>
      </c>
      <c r="AF11" s="9">
        <v>116</v>
      </c>
      <c r="AG11" s="45">
        <f t="shared" si="3"/>
        <v>7.3620689655172411</v>
      </c>
      <c r="AH11" s="15">
        <v>1</v>
      </c>
      <c r="AI11" s="36">
        <v>0.87</v>
      </c>
      <c r="AJ11" s="9">
        <v>218</v>
      </c>
      <c r="AK11" s="28">
        <v>57</v>
      </c>
      <c r="AL11" s="28">
        <v>137</v>
      </c>
      <c r="AM11" s="28">
        <v>120</v>
      </c>
      <c r="AN11" s="9">
        <v>1029</v>
      </c>
      <c r="AO11" s="15">
        <v>1321</v>
      </c>
      <c r="AP11" s="45">
        <f t="shared" si="4"/>
        <v>0.77895533686601059</v>
      </c>
      <c r="AQ11" s="28">
        <v>1</v>
      </c>
      <c r="AR11" s="38">
        <v>0.97</v>
      </c>
      <c r="AS11" s="9">
        <v>189</v>
      </c>
      <c r="AT11" s="9">
        <v>42</v>
      </c>
      <c r="AU11" s="14">
        <v>113</v>
      </c>
      <c r="AV11" s="9">
        <v>169</v>
      </c>
      <c r="AW11" s="9">
        <v>1029</v>
      </c>
      <c r="AX11" s="14">
        <v>1321</v>
      </c>
      <c r="AY11" s="45">
        <f t="shared" si="5"/>
        <v>0.77895533686601059</v>
      </c>
      <c r="AZ11" s="28">
        <v>1</v>
      </c>
      <c r="BA11" s="38">
        <v>0.97</v>
      </c>
      <c r="BB11" s="9">
        <v>189</v>
      </c>
      <c r="BC11" s="9">
        <v>42</v>
      </c>
      <c r="BD11" s="15">
        <v>113</v>
      </c>
      <c r="BE11" s="9">
        <v>169</v>
      </c>
      <c r="BF11" s="10">
        <v>42636</v>
      </c>
      <c r="BG11" s="57">
        <f>(BF11-AD11)/30</f>
        <v>19.666666666666668</v>
      </c>
      <c r="BH11" s="60">
        <v>780</v>
      </c>
      <c r="BI11" s="13">
        <v>1197</v>
      </c>
      <c r="BJ11" s="60">
        <v>1</v>
      </c>
      <c r="BK11" s="80"/>
      <c r="BL11" s="67"/>
      <c r="BM11" s="81"/>
      <c r="BN11" s="66"/>
      <c r="BO11" s="66"/>
      <c r="BP11" s="66"/>
      <c r="BQ11" s="68"/>
      <c r="BR11" s="66"/>
      <c r="BS11" s="81"/>
      <c r="BT11" s="66"/>
      <c r="BU11" s="66"/>
      <c r="BV11" s="66"/>
      <c r="BW11" s="66"/>
      <c r="BX11" s="66"/>
      <c r="BY11" s="81"/>
      <c r="BZ11" s="66"/>
      <c r="CA11" s="66"/>
      <c r="CB11" s="66"/>
      <c r="CC11" s="68"/>
      <c r="CD11" s="66"/>
      <c r="CE11" s="81"/>
      <c r="CF11" s="66"/>
      <c r="CG11" s="66"/>
      <c r="CH11" s="66"/>
      <c r="CI11" s="68"/>
      <c r="CJ11" s="70"/>
      <c r="CK11" s="81"/>
      <c r="CL11" s="66"/>
      <c r="CM11" s="66"/>
      <c r="CN11" s="66"/>
      <c r="CO11" s="68"/>
      <c r="CP11" s="66"/>
      <c r="CQ11" s="81"/>
      <c r="CR11" s="75"/>
      <c r="CS11" s="13"/>
      <c r="CT11" s="13"/>
      <c r="CU11" s="13"/>
      <c r="CV11" s="13"/>
      <c r="CW11" s="12"/>
      <c r="CX11" s="9"/>
      <c r="CY11" s="9"/>
      <c r="CZ11" s="8"/>
      <c r="DA11" s="8"/>
      <c r="DB11" s="8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</row>
    <row r="12" spans="1:175" s="17" customFormat="1">
      <c r="A12" s="6">
        <v>11</v>
      </c>
      <c r="B12" s="6" t="s">
        <v>139</v>
      </c>
      <c r="C12" s="6"/>
      <c r="D12" s="6" t="s">
        <v>138</v>
      </c>
      <c r="E12" s="6"/>
      <c r="F12" s="55">
        <v>26.559000000000001</v>
      </c>
      <c r="G12" s="6" t="s">
        <v>12</v>
      </c>
      <c r="H12" s="8" t="s">
        <v>11</v>
      </c>
      <c r="I12" s="8" t="s">
        <v>6</v>
      </c>
      <c r="J12" s="7">
        <v>41150</v>
      </c>
      <c r="K12" s="14">
        <f t="shared" si="0"/>
        <v>2.7753424657534245</v>
      </c>
      <c r="L12" s="15">
        <f t="shared" si="1"/>
        <v>33.766666666666666</v>
      </c>
      <c r="M12" s="7">
        <v>41150</v>
      </c>
      <c r="N12" s="8">
        <v>1</v>
      </c>
      <c r="O12" s="9">
        <f t="shared" si="2"/>
        <v>30.5</v>
      </c>
      <c r="P12" s="7">
        <v>41248</v>
      </c>
      <c r="Q12" s="24"/>
      <c r="R12" s="24"/>
      <c r="S12" s="24"/>
      <c r="T12" s="24"/>
      <c r="U12" s="24"/>
      <c r="V12" s="24"/>
      <c r="W12" s="24"/>
      <c r="X12" s="24"/>
      <c r="Y12" s="24" t="s">
        <v>257</v>
      </c>
      <c r="Z12" s="18"/>
      <c r="AA12" s="18" t="s">
        <v>195</v>
      </c>
      <c r="AB12" s="24">
        <v>2</v>
      </c>
      <c r="AC12" s="22">
        <v>137300</v>
      </c>
      <c r="AD12" s="34">
        <v>42163</v>
      </c>
      <c r="AE12" s="19">
        <v>831</v>
      </c>
      <c r="AF12" s="8">
        <v>1693</v>
      </c>
      <c r="AG12" s="45">
        <f t="shared" si="3"/>
        <v>0.49084465445953929</v>
      </c>
      <c r="AH12" s="24">
        <v>1</v>
      </c>
      <c r="AI12" s="37">
        <v>1.1499999999999999</v>
      </c>
      <c r="AJ12" s="8">
        <v>182</v>
      </c>
      <c r="AK12" s="25">
        <v>37</v>
      </c>
      <c r="AL12" s="25">
        <v>120</v>
      </c>
      <c r="AM12" s="25">
        <v>121</v>
      </c>
      <c r="AN12" s="19">
        <v>869</v>
      </c>
      <c r="AO12" s="24">
        <v>1731</v>
      </c>
      <c r="AP12" s="45">
        <f t="shared" si="4"/>
        <v>0.50202195262853844</v>
      </c>
      <c r="AQ12" s="24">
        <v>1</v>
      </c>
      <c r="AR12" s="37">
        <v>1.24</v>
      </c>
      <c r="AS12" s="24">
        <v>221</v>
      </c>
      <c r="AT12" s="25">
        <v>50</v>
      </c>
      <c r="AU12" s="19">
        <v>147</v>
      </c>
      <c r="AV12" s="24">
        <v>119</v>
      </c>
      <c r="AW12" s="19">
        <v>869</v>
      </c>
      <c r="AX12" s="24">
        <v>1731</v>
      </c>
      <c r="AY12" s="45">
        <f t="shared" si="5"/>
        <v>0.50202195262853844</v>
      </c>
      <c r="AZ12" s="24">
        <v>1</v>
      </c>
      <c r="BA12" s="37">
        <v>1.24</v>
      </c>
      <c r="BB12" s="24">
        <v>221</v>
      </c>
      <c r="BC12" s="25">
        <v>50</v>
      </c>
      <c r="BD12" s="19">
        <v>147</v>
      </c>
      <c r="BE12" s="24">
        <v>119</v>
      </c>
      <c r="BF12" s="34">
        <v>42685</v>
      </c>
      <c r="BG12" s="57">
        <f>(BF12-AD12)/30</f>
        <v>17.399999999999999</v>
      </c>
      <c r="BH12" s="56" t="s">
        <v>281</v>
      </c>
      <c r="BI12" s="8">
        <v>1542</v>
      </c>
      <c r="BJ12" s="60">
        <v>7</v>
      </c>
      <c r="BK12" s="80"/>
      <c r="BL12" s="67"/>
      <c r="BM12" s="81"/>
      <c r="BN12" s="66"/>
      <c r="BO12" s="66"/>
      <c r="BP12" s="66"/>
      <c r="BQ12" s="68"/>
      <c r="BR12" s="66"/>
      <c r="BS12" s="81"/>
      <c r="BT12" s="66"/>
      <c r="BU12" s="66"/>
      <c r="BV12" s="66"/>
      <c r="BW12" s="66"/>
      <c r="BX12" s="66"/>
      <c r="BY12" s="81"/>
      <c r="BZ12" s="66"/>
      <c r="CA12" s="66"/>
      <c r="CB12" s="66"/>
      <c r="CC12" s="68"/>
      <c r="CD12" s="66"/>
      <c r="CE12" s="81"/>
      <c r="CF12" s="66"/>
      <c r="CG12" s="66"/>
      <c r="CH12" s="66"/>
      <c r="CI12" s="68"/>
      <c r="CJ12" s="70"/>
      <c r="CK12" s="81"/>
      <c r="CL12" s="66"/>
      <c r="CM12" s="66"/>
      <c r="CN12" s="66"/>
      <c r="CO12" s="68"/>
      <c r="CP12" s="66"/>
      <c r="CQ12" s="81"/>
      <c r="CR12" s="75"/>
      <c r="CS12" s="13"/>
      <c r="CT12" s="13"/>
      <c r="CU12" s="13"/>
      <c r="CV12" s="13"/>
      <c r="CW12" s="12"/>
      <c r="CX12" s="13"/>
      <c r="CY12" s="13"/>
      <c r="CZ12" s="8"/>
      <c r="DA12" s="8"/>
      <c r="DB12" s="8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</row>
    <row r="13" spans="1:175" s="17" customFormat="1">
      <c r="A13" s="6">
        <v>12</v>
      </c>
      <c r="B13" s="6" t="s">
        <v>139</v>
      </c>
      <c r="C13" s="6"/>
      <c r="D13" s="6" t="s">
        <v>138</v>
      </c>
      <c r="E13" s="6"/>
      <c r="F13" s="55">
        <v>26.559000000000001</v>
      </c>
      <c r="G13" s="6" t="s">
        <v>12</v>
      </c>
      <c r="H13" s="8" t="s">
        <v>5</v>
      </c>
      <c r="I13" s="8" t="s">
        <v>17</v>
      </c>
      <c r="J13" s="7">
        <v>38852</v>
      </c>
      <c r="K13" s="14">
        <f t="shared" si="0"/>
        <v>9.6657534246575345</v>
      </c>
      <c r="L13" s="15">
        <f t="shared" si="1"/>
        <v>82.1</v>
      </c>
      <c r="M13" s="7">
        <v>39917</v>
      </c>
      <c r="N13" s="8">
        <v>3</v>
      </c>
      <c r="O13" s="9">
        <f t="shared" si="2"/>
        <v>115.46666666666667</v>
      </c>
      <c r="P13" s="7">
        <v>38916</v>
      </c>
      <c r="Q13" s="24"/>
      <c r="R13" s="24"/>
      <c r="S13" s="24"/>
      <c r="T13" s="24"/>
      <c r="U13" s="24"/>
      <c r="V13" s="24"/>
      <c r="W13" s="24">
        <v>1</v>
      </c>
      <c r="X13" s="24"/>
      <c r="Y13" s="24" t="s">
        <v>258</v>
      </c>
      <c r="Z13" s="18" t="s">
        <v>196</v>
      </c>
      <c r="AA13" s="18" t="s">
        <v>197</v>
      </c>
      <c r="AB13" s="24">
        <v>3</v>
      </c>
      <c r="AC13" s="22">
        <v>87783</v>
      </c>
      <c r="AD13" s="34">
        <v>42380</v>
      </c>
      <c r="AE13" s="19">
        <v>728</v>
      </c>
      <c r="AF13" s="8">
        <v>510</v>
      </c>
      <c r="AG13" s="45">
        <f t="shared" si="3"/>
        <v>1.4274509803921569</v>
      </c>
      <c r="AH13" s="24">
        <v>1</v>
      </c>
      <c r="AI13" s="37">
        <v>0.85</v>
      </c>
      <c r="AJ13" s="8"/>
      <c r="AK13" s="25"/>
      <c r="AL13" s="25"/>
      <c r="AM13" s="25"/>
      <c r="AN13" s="19">
        <v>608</v>
      </c>
      <c r="AO13" s="24">
        <v>361</v>
      </c>
      <c r="AP13" s="45">
        <f t="shared" si="4"/>
        <v>1.6842105263157894</v>
      </c>
      <c r="AQ13" s="24">
        <v>1</v>
      </c>
      <c r="AR13" s="37">
        <v>0.99</v>
      </c>
      <c r="AS13" s="24"/>
      <c r="AT13" s="25"/>
      <c r="AU13" s="19"/>
      <c r="AV13" s="24"/>
      <c r="AW13" s="19"/>
      <c r="AX13" s="24"/>
      <c r="AY13" s="45"/>
      <c r="AZ13" s="24"/>
      <c r="BA13" s="37"/>
      <c r="BB13" s="24"/>
      <c r="BC13" s="25"/>
      <c r="BD13" s="19"/>
      <c r="BE13" s="24"/>
      <c r="BF13" s="29">
        <v>42648</v>
      </c>
      <c r="BG13" s="57">
        <f>(BF13-AD13)/30</f>
        <v>8.9333333333333336</v>
      </c>
      <c r="BH13" s="58">
        <v>579</v>
      </c>
      <c r="BI13" s="40">
        <v>395</v>
      </c>
      <c r="BJ13" s="58">
        <v>1</v>
      </c>
      <c r="BK13" s="80"/>
      <c r="BL13" s="67"/>
      <c r="BM13" s="81"/>
      <c r="BN13" s="66"/>
      <c r="BO13" s="66"/>
      <c r="BP13" s="66"/>
      <c r="BQ13" s="68"/>
      <c r="BR13" s="66"/>
      <c r="BS13" s="81"/>
      <c r="BT13" s="66"/>
      <c r="BU13" s="66"/>
      <c r="BV13" s="66"/>
      <c r="BW13" s="66"/>
      <c r="BX13" s="66"/>
      <c r="BY13" s="81"/>
      <c r="BZ13" s="66"/>
      <c r="CA13" s="66"/>
      <c r="CB13" s="66"/>
      <c r="CC13" s="68"/>
      <c r="CD13" s="66"/>
      <c r="CE13" s="81"/>
      <c r="CF13" s="66"/>
      <c r="CG13" s="66"/>
      <c r="CH13" s="66"/>
      <c r="CI13" s="68"/>
      <c r="CJ13" s="70"/>
      <c r="CK13" s="81"/>
      <c r="CL13" s="66"/>
      <c r="CM13" s="66"/>
      <c r="CN13" s="66"/>
      <c r="CO13" s="68"/>
      <c r="CP13" s="66"/>
      <c r="CQ13" s="81"/>
      <c r="CR13" s="75"/>
      <c r="CS13" s="13"/>
      <c r="CT13" s="13"/>
      <c r="CU13" s="13"/>
      <c r="CV13" s="13"/>
      <c r="CW13" s="12"/>
      <c r="CX13" s="13"/>
      <c r="CY13" s="13"/>
      <c r="CZ13" s="8"/>
      <c r="DA13" s="8"/>
      <c r="DB13" s="8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</row>
    <row r="14" spans="1:175" s="17" customFormat="1">
      <c r="A14" s="6">
        <v>13</v>
      </c>
      <c r="B14" s="6" t="s">
        <v>139</v>
      </c>
      <c r="C14" s="6" t="s">
        <v>140</v>
      </c>
      <c r="D14" s="6"/>
      <c r="E14" s="6"/>
      <c r="F14" s="55">
        <v>21.695</v>
      </c>
      <c r="G14" s="6" t="s">
        <v>7</v>
      </c>
      <c r="H14" s="8" t="s">
        <v>5</v>
      </c>
      <c r="I14" s="8" t="s">
        <v>6</v>
      </c>
      <c r="J14" s="7">
        <v>41575</v>
      </c>
      <c r="K14" s="14">
        <f t="shared" si="0"/>
        <v>1.9808219178082191</v>
      </c>
      <c r="L14" s="15">
        <f t="shared" si="1"/>
        <v>24.1</v>
      </c>
      <c r="M14" s="7">
        <v>41575</v>
      </c>
      <c r="N14" s="8">
        <v>1</v>
      </c>
      <c r="O14" s="9">
        <f t="shared" si="2"/>
        <v>24.7</v>
      </c>
      <c r="P14" s="7">
        <v>41557</v>
      </c>
      <c r="Q14" s="24"/>
      <c r="R14" s="24">
        <v>1</v>
      </c>
      <c r="S14" s="24"/>
      <c r="T14" s="24"/>
      <c r="U14" s="24"/>
      <c r="V14" s="24"/>
      <c r="W14" s="24"/>
      <c r="X14" s="24"/>
      <c r="Y14" s="24" t="s">
        <v>261</v>
      </c>
      <c r="Z14" s="18" t="s">
        <v>81</v>
      </c>
      <c r="AA14" s="18"/>
      <c r="AB14" s="24">
        <v>0</v>
      </c>
      <c r="AC14" s="22"/>
      <c r="AD14" s="34">
        <v>42298</v>
      </c>
      <c r="AE14" s="19">
        <v>785</v>
      </c>
      <c r="AF14" s="8">
        <v>817</v>
      </c>
      <c r="AG14" s="45">
        <f t="shared" si="3"/>
        <v>0.96083231334149322</v>
      </c>
      <c r="AH14" s="24">
        <v>1</v>
      </c>
      <c r="AI14" s="37">
        <v>1.29</v>
      </c>
      <c r="AJ14" s="8">
        <v>221</v>
      </c>
      <c r="AK14" s="25">
        <v>86</v>
      </c>
      <c r="AL14" s="25">
        <v>121</v>
      </c>
      <c r="AM14" s="25">
        <v>68</v>
      </c>
      <c r="AN14" s="19">
        <v>951</v>
      </c>
      <c r="AO14" s="24">
        <v>1171</v>
      </c>
      <c r="AP14" s="45">
        <f t="shared" si="4"/>
        <v>0.81212638770281809</v>
      </c>
      <c r="AQ14" s="24">
        <v>1</v>
      </c>
      <c r="AR14" s="37">
        <v>1.25</v>
      </c>
      <c r="AS14" s="24">
        <v>252</v>
      </c>
      <c r="AT14" s="25">
        <v>90</v>
      </c>
      <c r="AU14" s="19">
        <v>143</v>
      </c>
      <c r="AV14" s="24">
        <v>94</v>
      </c>
      <c r="AW14" s="19">
        <v>1072</v>
      </c>
      <c r="AX14" s="24">
        <v>1044</v>
      </c>
      <c r="AY14" s="45">
        <f t="shared" ref="AY14:AY32" si="6">(AW14/AX14)</f>
        <v>1.0268199233716475</v>
      </c>
      <c r="AZ14" s="24">
        <v>5</v>
      </c>
      <c r="BA14" s="37">
        <v>1.35</v>
      </c>
      <c r="BB14" s="22"/>
      <c r="BC14" s="24"/>
      <c r="BD14" s="15"/>
      <c r="BE14" s="24"/>
      <c r="BF14" s="10">
        <v>42732</v>
      </c>
      <c r="BG14" s="57">
        <f>(BF14-AD14)/30</f>
        <v>14.466666666666667</v>
      </c>
      <c r="BH14" s="60">
        <v>1106</v>
      </c>
      <c r="BI14" s="8">
        <v>1071</v>
      </c>
      <c r="BJ14" s="91">
        <v>7</v>
      </c>
      <c r="BK14" s="80"/>
      <c r="BL14" s="67"/>
      <c r="BM14" s="81"/>
      <c r="BN14" s="66"/>
      <c r="BO14" s="66"/>
      <c r="BP14" s="66"/>
      <c r="BQ14" s="68"/>
      <c r="BR14" s="66"/>
      <c r="BS14" s="81"/>
      <c r="BT14" s="66"/>
      <c r="BU14" s="66"/>
      <c r="BV14" s="66"/>
      <c r="BW14" s="66"/>
      <c r="BX14" s="66"/>
      <c r="BY14" s="81"/>
      <c r="BZ14" s="66"/>
      <c r="CA14" s="66"/>
      <c r="CB14" s="66"/>
      <c r="CC14" s="68"/>
      <c r="CD14" s="66"/>
      <c r="CE14" s="81"/>
      <c r="CF14" s="66"/>
      <c r="CG14" s="66"/>
      <c r="CH14" s="66"/>
      <c r="CI14" s="68"/>
      <c r="CJ14" s="70"/>
      <c r="CK14" s="81"/>
      <c r="CL14" s="66"/>
      <c r="CM14" s="66"/>
      <c r="CN14" s="66"/>
      <c r="CO14" s="68"/>
      <c r="CP14" s="66"/>
      <c r="CQ14" s="81"/>
      <c r="CR14" s="75"/>
      <c r="CS14" s="13"/>
      <c r="CT14" s="13"/>
      <c r="CU14" s="13"/>
      <c r="CV14" s="13"/>
      <c r="CW14" s="12"/>
      <c r="CX14" s="13"/>
      <c r="CY14" s="13"/>
      <c r="CZ14" s="8"/>
      <c r="DA14" s="8"/>
      <c r="DB14" s="8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</row>
    <row r="15" spans="1:175" s="17" customFormat="1">
      <c r="A15" s="6">
        <v>14</v>
      </c>
      <c r="B15" s="6" t="s">
        <v>139</v>
      </c>
      <c r="C15" s="6"/>
      <c r="D15" s="6"/>
      <c r="E15" s="6" t="s">
        <v>143</v>
      </c>
      <c r="F15" s="55">
        <v>32</v>
      </c>
      <c r="G15" s="6" t="s">
        <v>10</v>
      </c>
      <c r="H15" s="8" t="s">
        <v>5</v>
      </c>
      <c r="I15" s="8" t="s">
        <v>17</v>
      </c>
      <c r="J15" s="7">
        <v>36883</v>
      </c>
      <c r="K15" s="14">
        <f t="shared" si="0"/>
        <v>14.641095890410959</v>
      </c>
      <c r="L15" s="15">
        <f t="shared" si="1"/>
        <v>2.9666666666666668</v>
      </c>
      <c r="M15" s="7">
        <v>42138</v>
      </c>
      <c r="N15" s="8">
        <v>5</v>
      </c>
      <c r="O15" s="9">
        <f t="shared" si="2"/>
        <v>32.033333333333331</v>
      </c>
      <c r="P15" s="7">
        <v>41266</v>
      </c>
      <c r="Q15" s="24"/>
      <c r="R15" s="24"/>
      <c r="S15" s="24"/>
      <c r="T15" s="24"/>
      <c r="U15" s="24"/>
      <c r="V15" s="24"/>
      <c r="W15" s="24">
        <v>1</v>
      </c>
      <c r="X15" s="24"/>
      <c r="Y15" s="24" t="s">
        <v>258</v>
      </c>
      <c r="Z15" s="18" t="s">
        <v>160</v>
      </c>
      <c r="AA15" s="18" t="s">
        <v>161</v>
      </c>
      <c r="AB15" s="24">
        <v>2</v>
      </c>
      <c r="AC15" s="22"/>
      <c r="AD15" s="34">
        <v>42227</v>
      </c>
      <c r="AE15" s="19">
        <v>762</v>
      </c>
      <c r="AF15" s="8">
        <v>996</v>
      </c>
      <c r="AG15" s="45">
        <f t="shared" si="3"/>
        <v>0.76506024096385539</v>
      </c>
      <c r="AH15" s="24">
        <v>1</v>
      </c>
      <c r="AI15" s="37">
        <v>0.65</v>
      </c>
      <c r="AJ15" s="8">
        <v>170</v>
      </c>
      <c r="AK15" s="25">
        <v>37</v>
      </c>
      <c r="AL15" s="25">
        <v>84</v>
      </c>
      <c r="AM15" s="25">
        <v>99</v>
      </c>
      <c r="AN15" s="19">
        <v>1024</v>
      </c>
      <c r="AO15" s="24">
        <v>1385</v>
      </c>
      <c r="AP15" s="45">
        <f t="shared" si="4"/>
        <v>0.73935018050541512</v>
      </c>
      <c r="AQ15" s="24">
        <v>24</v>
      </c>
      <c r="AR15" s="37">
        <v>0.84</v>
      </c>
      <c r="AS15" s="24"/>
      <c r="AT15" s="25"/>
      <c r="AU15" s="19"/>
      <c r="AV15" s="24"/>
      <c r="AW15" s="19">
        <v>897</v>
      </c>
      <c r="AX15" s="24">
        <v>1117</v>
      </c>
      <c r="AY15" s="45">
        <f t="shared" si="6"/>
        <v>0.80304386750223811</v>
      </c>
      <c r="AZ15" s="24">
        <v>1</v>
      </c>
      <c r="BA15" s="37">
        <v>0.78</v>
      </c>
      <c r="BB15" s="22">
        <v>169</v>
      </c>
      <c r="BC15" s="24">
        <v>42</v>
      </c>
      <c r="BD15" s="15">
        <v>106</v>
      </c>
      <c r="BE15" s="24">
        <v>100</v>
      </c>
      <c r="BF15" s="29">
        <v>42661</v>
      </c>
      <c r="BG15" s="57">
        <f>(BF15-AD15)/30</f>
        <v>14.466666666666667</v>
      </c>
      <c r="BH15" s="58">
        <v>1360</v>
      </c>
      <c r="BI15" s="40">
        <v>1881</v>
      </c>
      <c r="BJ15" s="58">
        <v>19</v>
      </c>
      <c r="BK15" s="80"/>
      <c r="BL15" s="67"/>
      <c r="BM15" s="81"/>
      <c r="BN15" s="66"/>
      <c r="BO15" s="66"/>
      <c r="BP15" s="66"/>
      <c r="BQ15" s="68"/>
      <c r="BR15" s="66"/>
      <c r="BS15" s="81"/>
      <c r="BT15" s="66"/>
      <c r="BU15" s="66"/>
      <c r="BV15" s="66"/>
      <c r="BW15" s="66"/>
      <c r="BX15" s="66"/>
      <c r="BY15" s="81"/>
      <c r="BZ15" s="66"/>
      <c r="CA15" s="66"/>
      <c r="CB15" s="66"/>
      <c r="CC15" s="68"/>
      <c r="CD15" s="66"/>
      <c r="CE15" s="81"/>
      <c r="CF15" s="66"/>
      <c r="CG15" s="66"/>
      <c r="CH15" s="66"/>
      <c r="CI15" s="68"/>
      <c r="CJ15" s="70"/>
      <c r="CK15" s="81"/>
      <c r="CL15" s="66"/>
      <c r="CM15" s="66"/>
      <c r="CN15" s="66"/>
      <c r="CO15" s="68"/>
      <c r="CP15" s="66"/>
      <c r="CQ15" s="81"/>
      <c r="CR15" s="75"/>
      <c r="CS15" s="13"/>
      <c r="CT15" s="13"/>
      <c r="CU15" s="13"/>
      <c r="CV15" s="13"/>
      <c r="CW15" s="12"/>
      <c r="CX15" s="13"/>
      <c r="CY15" s="13"/>
      <c r="CZ15" s="8"/>
      <c r="DA15" s="8"/>
      <c r="DB15" s="8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</row>
    <row r="16" spans="1:175" s="17" customFormat="1">
      <c r="A16" s="6">
        <v>15</v>
      </c>
      <c r="B16" s="6" t="s">
        <v>139</v>
      </c>
      <c r="C16" s="6" t="s">
        <v>141</v>
      </c>
      <c r="D16" s="6"/>
      <c r="E16" s="6"/>
      <c r="F16" s="55">
        <v>21.777000000000001</v>
      </c>
      <c r="G16" s="6" t="s">
        <v>13</v>
      </c>
      <c r="H16" s="8" t="s">
        <v>5</v>
      </c>
      <c r="I16" s="8" t="s">
        <v>6</v>
      </c>
      <c r="J16" s="7">
        <v>40591</v>
      </c>
      <c r="K16" s="14">
        <f t="shared" si="0"/>
        <v>4.2712328767123289</v>
      </c>
      <c r="L16" s="15">
        <f t="shared" si="1"/>
        <v>51.966666666666669</v>
      </c>
      <c r="M16" s="7">
        <v>40591</v>
      </c>
      <c r="N16" s="8">
        <v>1</v>
      </c>
      <c r="O16" s="9">
        <f t="shared" si="2"/>
        <v>45.166666666666664</v>
      </c>
      <c r="P16" s="7">
        <v>40795</v>
      </c>
      <c r="Q16" s="24"/>
      <c r="R16" s="24"/>
      <c r="S16" s="24">
        <v>1</v>
      </c>
      <c r="T16" s="24"/>
      <c r="U16" s="24"/>
      <c r="V16" s="24"/>
      <c r="W16" s="24"/>
      <c r="X16" s="24">
        <v>1</v>
      </c>
      <c r="Y16" s="24" t="s">
        <v>257</v>
      </c>
      <c r="Z16" s="18" t="s">
        <v>47</v>
      </c>
      <c r="AA16" s="18" t="s">
        <v>48</v>
      </c>
      <c r="AB16" s="24">
        <v>3</v>
      </c>
      <c r="AC16" s="22">
        <v>177700</v>
      </c>
      <c r="AD16" s="34">
        <v>42150</v>
      </c>
      <c r="AE16" s="19">
        <v>750</v>
      </c>
      <c r="AF16" s="8">
        <v>642</v>
      </c>
      <c r="AG16" s="45">
        <f t="shared" si="3"/>
        <v>1.1682242990654206</v>
      </c>
      <c r="AH16" s="24">
        <v>1</v>
      </c>
      <c r="AI16" s="37">
        <v>0.97</v>
      </c>
      <c r="AJ16" s="8">
        <v>193</v>
      </c>
      <c r="AK16" s="25">
        <v>48</v>
      </c>
      <c r="AL16" s="25">
        <v>128</v>
      </c>
      <c r="AM16" s="25">
        <v>82</v>
      </c>
      <c r="AN16" s="19">
        <v>817</v>
      </c>
      <c r="AO16" s="24">
        <v>518</v>
      </c>
      <c r="AP16" s="45">
        <f t="shared" si="4"/>
        <v>1.5772200772200773</v>
      </c>
      <c r="AQ16" s="24">
        <v>1</v>
      </c>
      <c r="AR16" s="37">
        <v>1.1299999999999999</v>
      </c>
      <c r="AS16" s="8">
        <v>193</v>
      </c>
      <c r="AT16" s="24">
        <v>54</v>
      </c>
      <c r="AU16" s="25">
        <v>123</v>
      </c>
      <c r="AV16" s="19">
        <v>78</v>
      </c>
      <c r="AW16" s="25">
        <v>909</v>
      </c>
      <c r="AX16" s="19">
        <v>586</v>
      </c>
      <c r="AY16" s="45">
        <f t="shared" si="6"/>
        <v>1.5511945392491469</v>
      </c>
      <c r="AZ16" s="8">
        <v>1</v>
      </c>
      <c r="BA16" s="37">
        <v>1.28</v>
      </c>
      <c r="BB16" s="8">
        <v>193</v>
      </c>
      <c r="BC16" s="24">
        <v>54</v>
      </c>
      <c r="BD16" s="25">
        <v>123</v>
      </c>
      <c r="BE16" s="19">
        <v>78</v>
      </c>
      <c r="BF16" s="34">
        <v>42643</v>
      </c>
      <c r="BG16" s="57">
        <f>(BF16-AD16)/30</f>
        <v>16.433333333333334</v>
      </c>
      <c r="BH16" s="56" t="s">
        <v>282</v>
      </c>
      <c r="BI16" s="8">
        <v>708</v>
      </c>
      <c r="BJ16" s="60">
        <v>1</v>
      </c>
      <c r="BK16" s="80"/>
      <c r="BL16" s="67"/>
      <c r="BM16" s="81"/>
      <c r="BN16" s="66"/>
      <c r="BO16" s="66"/>
      <c r="BP16" s="66"/>
      <c r="BQ16" s="68"/>
      <c r="BR16" s="66"/>
      <c r="BS16" s="81"/>
      <c r="BT16" s="66"/>
      <c r="BU16" s="66"/>
      <c r="BV16" s="66"/>
      <c r="BW16" s="66"/>
      <c r="BX16" s="66"/>
      <c r="BY16" s="81"/>
      <c r="BZ16" s="66"/>
      <c r="CA16" s="66"/>
      <c r="CB16" s="66"/>
      <c r="CC16" s="68"/>
      <c r="CD16" s="66"/>
      <c r="CE16" s="81"/>
      <c r="CF16" s="66"/>
      <c r="CG16" s="66"/>
      <c r="CH16" s="66"/>
      <c r="CI16" s="68"/>
      <c r="CJ16" s="70"/>
      <c r="CK16" s="81"/>
      <c r="CL16" s="66"/>
      <c r="CM16" s="66"/>
      <c r="CN16" s="66"/>
      <c r="CO16" s="68"/>
      <c r="CP16" s="66"/>
      <c r="CQ16" s="81"/>
      <c r="CR16" s="75"/>
      <c r="CS16" s="13"/>
      <c r="CT16" s="13"/>
      <c r="CU16" s="13"/>
      <c r="CV16" s="13"/>
      <c r="CW16" s="12"/>
      <c r="CX16" s="9"/>
      <c r="CY16" s="9"/>
      <c r="CZ16" s="8"/>
      <c r="DA16" s="8"/>
      <c r="DB16" s="2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</row>
    <row r="17" spans="1:175" s="17" customFormat="1">
      <c r="A17" s="6">
        <v>16</v>
      </c>
      <c r="B17" s="6" t="s">
        <v>137</v>
      </c>
      <c r="C17" s="6" t="s">
        <v>141</v>
      </c>
      <c r="D17" s="6"/>
      <c r="E17" s="6"/>
      <c r="F17" s="55">
        <v>20.420999999999999</v>
      </c>
      <c r="G17" s="6" t="s">
        <v>14</v>
      </c>
      <c r="H17" s="22" t="s">
        <v>5</v>
      </c>
      <c r="I17" s="22" t="s">
        <v>6</v>
      </c>
      <c r="J17" s="7">
        <v>39239</v>
      </c>
      <c r="K17" s="14">
        <f t="shared" si="0"/>
        <v>8</v>
      </c>
      <c r="L17" s="15">
        <f t="shared" si="1"/>
        <v>23.333333333333332</v>
      </c>
      <c r="M17" s="7">
        <v>41459</v>
      </c>
      <c r="N17" s="22">
        <v>3</v>
      </c>
      <c r="O17" s="9">
        <f t="shared" si="2"/>
        <v>94.033333333333331</v>
      </c>
      <c r="P17" s="7">
        <v>39338</v>
      </c>
      <c r="Q17" s="24"/>
      <c r="R17" s="24"/>
      <c r="S17" s="24">
        <v>1</v>
      </c>
      <c r="T17" s="24"/>
      <c r="U17" s="24"/>
      <c r="V17" s="24"/>
      <c r="W17" s="24"/>
      <c r="X17" s="24"/>
      <c r="Y17" s="24" t="s">
        <v>259</v>
      </c>
      <c r="Z17" s="18" t="s">
        <v>158</v>
      </c>
      <c r="AA17" s="18" t="s">
        <v>198</v>
      </c>
      <c r="AB17" s="24">
        <v>3</v>
      </c>
      <c r="AC17" s="22">
        <v>67570</v>
      </c>
      <c r="AD17" s="34">
        <v>42159</v>
      </c>
      <c r="AE17" s="19">
        <v>425</v>
      </c>
      <c r="AF17" s="22">
        <v>911</v>
      </c>
      <c r="AG17" s="45">
        <f t="shared" si="3"/>
        <v>0.46652030735455541</v>
      </c>
      <c r="AH17" s="24">
        <v>1</v>
      </c>
      <c r="AI17" s="37">
        <v>0.94</v>
      </c>
      <c r="AJ17" s="22">
        <v>182</v>
      </c>
      <c r="AK17" s="25">
        <v>46</v>
      </c>
      <c r="AL17" s="25">
        <v>105</v>
      </c>
      <c r="AM17" s="25">
        <v>152</v>
      </c>
      <c r="AN17" s="19">
        <v>331</v>
      </c>
      <c r="AO17" s="24">
        <v>920</v>
      </c>
      <c r="AP17" s="45">
        <f t="shared" si="4"/>
        <v>0.35978260869565215</v>
      </c>
      <c r="AQ17" s="24">
        <v>6</v>
      </c>
      <c r="AR17" s="37">
        <v>1</v>
      </c>
      <c r="AS17" s="24"/>
      <c r="AT17" s="24"/>
      <c r="AU17" s="15"/>
      <c r="AV17" s="24"/>
      <c r="AW17" s="24">
        <v>405</v>
      </c>
      <c r="AX17" s="13">
        <v>1153</v>
      </c>
      <c r="AY17" s="45">
        <f t="shared" si="6"/>
        <v>0.3512575888985256</v>
      </c>
      <c r="AZ17" s="22">
        <v>1</v>
      </c>
      <c r="BA17" s="37">
        <v>1.1200000000000001</v>
      </c>
      <c r="BB17" s="22">
        <v>169</v>
      </c>
      <c r="BC17" s="24">
        <v>42</v>
      </c>
      <c r="BD17" s="15">
        <v>106</v>
      </c>
      <c r="BE17" s="24">
        <v>104</v>
      </c>
      <c r="BF17" s="7">
        <v>42699</v>
      </c>
      <c r="BG17" s="57">
        <f>(BF17-AD17)/30</f>
        <v>18</v>
      </c>
      <c r="BH17" s="91">
        <v>517</v>
      </c>
      <c r="BI17" s="8">
        <v>1175</v>
      </c>
      <c r="BJ17" s="91">
        <v>1</v>
      </c>
      <c r="BK17" s="80"/>
      <c r="BL17" s="67"/>
      <c r="BM17" s="83"/>
      <c r="BN17" s="82"/>
      <c r="BO17" s="82"/>
      <c r="BP17" s="82"/>
      <c r="BQ17" s="68"/>
      <c r="BR17" s="82"/>
      <c r="BS17" s="81"/>
      <c r="BT17" s="82"/>
      <c r="BU17" s="82"/>
      <c r="BV17" s="82"/>
      <c r="BW17" s="82"/>
      <c r="BX17" s="82"/>
      <c r="BY17" s="81"/>
      <c r="BZ17" s="84"/>
      <c r="CA17" s="84"/>
      <c r="CB17" s="84"/>
      <c r="CC17" s="85"/>
      <c r="CD17" s="84"/>
      <c r="CE17" s="81"/>
      <c r="CF17" s="82"/>
      <c r="CG17" s="82"/>
      <c r="CH17" s="82"/>
      <c r="CI17" s="68"/>
      <c r="CJ17" s="70"/>
      <c r="CK17" s="81"/>
      <c r="CL17" s="82"/>
      <c r="CM17" s="82"/>
      <c r="CN17" s="82"/>
      <c r="CO17" s="68"/>
      <c r="CP17" s="82"/>
      <c r="CQ17" s="83"/>
      <c r="CR17" s="77"/>
      <c r="CS17" s="9"/>
      <c r="CT17" s="9"/>
      <c r="CU17" s="9"/>
      <c r="CV17" s="9"/>
      <c r="CW17" s="12"/>
      <c r="CX17" s="9"/>
      <c r="CY17" s="9"/>
      <c r="CZ17" s="8"/>
      <c r="DA17" s="8"/>
      <c r="DB17" s="8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</row>
    <row r="18" spans="1:175" s="17" customFormat="1">
      <c r="A18" s="6">
        <v>17</v>
      </c>
      <c r="B18" s="6" t="s">
        <v>137</v>
      </c>
      <c r="C18" s="6" t="s">
        <v>140</v>
      </c>
      <c r="D18" s="6"/>
      <c r="E18" s="6"/>
      <c r="F18" s="55">
        <v>20.965</v>
      </c>
      <c r="G18" s="6" t="s">
        <v>15</v>
      </c>
      <c r="H18" s="22" t="s">
        <v>11</v>
      </c>
      <c r="I18" s="22" t="s">
        <v>6</v>
      </c>
      <c r="J18" s="7">
        <v>41421</v>
      </c>
      <c r="K18" s="14">
        <f t="shared" si="0"/>
        <v>1.5945205479452054</v>
      </c>
      <c r="L18" s="15">
        <f t="shared" si="1"/>
        <v>17.066666666666666</v>
      </c>
      <c r="M18" s="7">
        <v>41491</v>
      </c>
      <c r="N18" s="22">
        <v>6</v>
      </c>
      <c r="O18" s="9">
        <f t="shared" si="2"/>
        <v>18.466666666666665</v>
      </c>
      <c r="P18" s="7">
        <v>41449</v>
      </c>
      <c r="Q18" s="24">
        <v>1</v>
      </c>
      <c r="R18" s="24"/>
      <c r="S18" s="24"/>
      <c r="T18" s="24"/>
      <c r="U18" s="24"/>
      <c r="V18" s="24">
        <v>1</v>
      </c>
      <c r="W18" s="24"/>
      <c r="X18" s="24">
        <v>1</v>
      </c>
      <c r="Y18" s="24" t="s">
        <v>261</v>
      </c>
      <c r="Z18" s="18" t="s">
        <v>49</v>
      </c>
      <c r="AA18" s="18" t="s">
        <v>50</v>
      </c>
      <c r="AB18" s="24">
        <v>3</v>
      </c>
      <c r="AC18" s="22">
        <v>11322</v>
      </c>
      <c r="AD18" s="34">
        <v>42003</v>
      </c>
      <c r="AE18" s="19">
        <v>742</v>
      </c>
      <c r="AF18" s="22">
        <v>3283</v>
      </c>
      <c r="AG18" s="45">
        <f t="shared" si="3"/>
        <v>0.22601279317697229</v>
      </c>
      <c r="AH18" s="24">
        <v>1</v>
      </c>
      <c r="AI18" s="37">
        <v>0.9</v>
      </c>
      <c r="AJ18" s="22">
        <v>151</v>
      </c>
      <c r="AK18" s="25">
        <v>38</v>
      </c>
      <c r="AL18" s="25">
        <v>83</v>
      </c>
      <c r="AM18" s="25">
        <v>146</v>
      </c>
      <c r="AN18" s="19">
        <v>987</v>
      </c>
      <c r="AO18" s="24">
        <v>4571</v>
      </c>
      <c r="AP18" s="45">
        <f t="shared" si="4"/>
        <v>0.21592649310872894</v>
      </c>
      <c r="AQ18" s="24">
        <v>1</v>
      </c>
      <c r="AR18" s="37">
        <v>1.1299999999999999</v>
      </c>
      <c r="AS18" s="22">
        <v>146</v>
      </c>
      <c r="AT18" s="22">
        <v>29</v>
      </c>
      <c r="AU18" s="20">
        <v>89</v>
      </c>
      <c r="AV18" s="22">
        <v>140</v>
      </c>
      <c r="AW18" s="24">
        <v>1225</v>
      </c>
      <c r="AX18" s="13">
        <v>4677</v>
      </c>
      <c r="AY18" s="45">
        <f t="shared" si="6"/>
        <v>0.26192003420996363</v>
      </c>
      <c r="AZ18" s="22">
        <v>20</v>
      </c>
      <c r="BA18" s="37">
        <v>1.1000000000000001</v>
      </c>
      <c r="BB18" s="22">
        <v>146</v>
      </c>
      <c r="BC18" s="22">
        <v>29</v>
      </c>
      <c r="BD18" s="24">
        <v>89</v>
      </c>
      <c r="BE18" s="22">
        <v>140</v>
      </c>
      <c r="BF18" s="35">
        <v>42657</v>
      </c>
      <c r="BG18" s="57">
        <f>(BF18-AD18)/30</f>
        <v>21.8</v>
      </c>
      <c r="BH18" s="92">
        <v>1297</v>
      </c>
      <c r="BI18" s="8">
        <v>4750</v>
      </c>
      <c r="BJ18" s="91">
        <v>15</v>
      </c>
      <c r="BK18" s="80"/>
      <c r="BL18" s="67"/>
      <c r="BM18" s="81"/>
      <c r="BN18" s="66"/>
      <c r="BO18" s="66"/>
      <c r="BP18" s="66"/>
      <c r="BQ18" s="68"/>
      <c r="BR18" s="66"/>
      <c r="BS18" s="81"/>
      <c r="BT18" s="66"/>
      <c r="BU18" s="66"/>
      <c r="BV18" s="66"/>
      <c r="BW18" s="66"/>
      <c r="BX18" s="66"/>
      <c r="BY18" s="81"/>
      <c r="BZ18" s="66"/>
      <c r="CA18" s="66"/>
      <c r="CB18" s="66"/>
      <c r="CC18" s="68"/>
      <c r="CD18" s="66"/>
      <c r="CE18" s="81"/>
      <c r="CF18" s="66"/>
      <c r="CG18" s="66"/>
      <c r="CH18" s="66"/>
      <c r="CI18" s="68"/>
      <c r="CJ18" s="70"/>
      <c r="CK18" s="81"/>
      <c r="CL18" s="66"/>
      <c r="CM18" s="66"/>
      <c r="CN18" s="66"/>
      <c r="CO18" s="68"/>
      <c r="CP18" s="66"/>
      <c r="CQ18" s="83"/>
      <c r="CR18" s="77"/>
      <c r="CS18" s="9"/>
      <c r="CT18" s="9"/>
      <c r="CU18" s="9"/>
      <c r="CV18" s="9"/>
      <c r="CW18" s="12"/>
      <c r="CX18" s="9"/>
      <c r="CY18" s="9"/>
      <c r="CZ18" s="8"/>
      <c r="DA18" s="8"/>
      <c r="DB18" s="8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1:175" s="17" customFormat="1">
      <c r="A19" s="6">
        <v>18</v>
      </c>
      <c r="B19" s="6" t="s">
        <v>139</v>
      </c>
      <c r="C19" s="6"/>
      <c r="D19" s="6"/>
      <c r="E19" s="6" t="s">
        <v>143</v>
      </c>
      <c r="F19" s="55">
        <v>32</v>
      </c>
      <c r="G19" s="6" t="s">
        <v>10</v>
      </c>
      <c r="H19" s="22" t="s">
        <v>5</v>
      </c>
      <c r="I19" s="22" t="s">
        <v>6</v>
      </c>
      <c r="J19" s="7">
        <v>38762</v>
      </c>
      <c r="K19" s="14">
        <f t="shared" si="0"/>
        <v>9.4219178082191775</v>
      </c>
      <c r="L19" s="15">
        <f t="shared" si="1"/>
        <v>47.866666666666667</v>
      </c>
      <c r="M19" s="7">
        <v>40765</v>
      </c>
      <c r="N19" s="22">
        <v>4</v>
      </c>
      <c r="O19" s="9">
        <f t="shared" si="2"/>
        <v>94.566666666666663</v>
      </c>
      <c r="P19" s="7">
        <v>39364</v>
      </c>
      <c r="Q19" s="24"/>
      <c r="R19" s="24"/>
      <c r="S19" s="24"/>
      <c r="T19" s="24"/>
      <c r="U19" s="24"/>
      <c r="V19" s="24">
        <v>1</v>
      </c>
      <c r="W19" s="24"/>
      <c r="X19" s="24"/>
      <c r="Y19" s="24" t="s">
        <v>261</v>
      </c>
      <c r="Z19" s="18" t="s">
        <v>199</v>
      </c>
      <c r="AA19" s="18" t="s">
        <v>200</v>
      </c>
      <c r="AB19" s="24">
        <v>1</v>
      </c>
      <c r="AC19" s="22">
        <v>56822</v>
      </c>
      <c r="AD19" s="34">
        <v>42201</v>
      </c>
      <c r="AE19" s="19">
        <v>579</v>
      </c>
      <c r="AF19" s="22">
        <v>623</v>
      </c>
      <c r="AG19" s="45">
        <f t="shared" si="3"/>
        <v>0.9293739967897271</v>
      </c>
      <c r="AH19" s="24">
        <v>1</v>
      </c>
      <c r="AI19" s="37">
        <v>0.66</v>
      </c>
      <c r="AJ19" s="22">
        <v>121</v>
      </c>
      <c r="AK19" s="25">
        <v>61</v>
      </c>
      <c r="AL19" s="25">
        <v>100</v>
      </c>
      <c r="AM19" s="25">
        <v>66</v>
      </c>
      <c r="AN19" s="19">
        <v>603</v>
      </c>
      <c r="AO19" s="24">
        <v>630</v>
      </c>
      <c r="AP19" s="45">
        <f t="shared" si="4"/>
        <v>0.95714285714285718</v>
      </c>
      <c r="AQ19" s="24">
        <v>1</v>
      </c>
      <c r="AR19" s="37">
        <v>0.8</v>
      </c>
      <c r="AS19" s="24">
        <v>176</v>
      </c>
      <c r="AT19" s="25">
        <v>51</v>
      </c>
      <c r="AU19" s="19"/>
      <c r="AV19" s="24"/>
      <c r="AW19" s="25">
        <v>900</v>
      </c>
      <c r="AX19" s="19">
        <v>945</v>
      </c>
      <c r="AY19" s="45">
        <f t="shared" si="6"/>
        <v>0.95238095238095233</v>
      </c>
      <c r="AZ19" s="22">
        <v>1</v>
      </c>
      <c r="BA19" s="37">
        <v>0.78</v>
      </c>
      <c r="BB19" s="22">
        <v>234</v>
      </c>
      <c r="BC19" s="24">
        <v>64</v>
      </c>
      <c r="BD19" s="15">
        <v>152</v>
      </c>
      <c r="BE19" s="24">
        <v>89</v>
      </c>
      <c r="BF19" s="29">
        <v>42618</v>
      </c>
      <c r="BG19" s="57">
        <f>(BF19-AD19)/30</f>
        <v>13.9</v>
      </c>
      <c r="BH19" s="58">
        <v>622</v>
      </c>
      <c r="BI19" s="40">
        <v>662</v>
      </c>
      <c r="BJ19" s="58">
        <v>1</v>
      </c>
      <c r="BK19" s="80"/>
      <c r="BL19" s="67"/>
      <c r="BM19" s="81"/>
      <c r="BN19" s="66"/>
      <c r="BO19" s="66"/>
      <c r="BP19" s="66"/>
      <c r="BQ19" s="68"/>
      <c r="BR19" s="66"/>
      <c r="BS19" s="81"/>
      <c r="BT19" s="66"/>
      <c r="BU19" s="66"/>
      <c r="BV19" s="66"/>
      <c r="BW19" s="66"/>
      <c r="BX19" s="66"/>
      <c r="BY19" s="81"/>
      <c r="BZ19" s="66"/>
      <c r="CA19" s="66"/>
      <c r="CB19" s="66"/>
      <c r="CC19" s="68"/>
      <c r="CD19" s="66"/>
      <c r="CE19" s="81"/>
      <c r="CF19" s="66"/>
      <c r="CG19" s="66"/>
      <c r="CH19" s="66"/>
      <c r="CI19" s="68"/>
      <c r="CJ19" s="70"/>
      <c r="CK19" s="81"/>
      <c r="CL19" s="66"/>
      <c r="CM19" s="66"/>
      <c r="CN19" s="66"/>
      <c r="CO19" s="68"/>
      <c r="CP19" s="66"/>
      <c r="CQ19" s="83"/>
      <c r="CR19" s="77"/>
      <c r="CS19" s="9"/>
      <c r="CT19" s="9"/>
      <c r="CU19" s="9"/>
      <c r="CV19" s="9"/>
      <c r="CW19" s="12"/>
      <c r="CX19" s="9"/>
      <c r="CY19" s="9"/>
      <c r="CZ19" s="8"/>
      <c r="DA19" s="8"/>
      <c r="DB19" s="8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</row>
    <row r="20" spans="1:175" s="17" customFormat="1">
      <c r="A20" s="6">
        <v>19</v>
      </c>
      <c r="B20" s="6" t="s">
        <v>137</v>
      </c>
      <c r="C20" s="6" t="s">
        <v>140</v>
      </c>
      <c r="D20" s="6"/>
      <c r="E20" s="6"/>
      <c r="F20" s="55">
        <v>20.965</v>
      </c>
      <c r="G20" s="6" t="s">
        <v>15</v>
      </c>
      <c r="H20" s="22" t="s">
        <v>16</v>
      </c>
      <c r="I20" s="22" t="s">
        <v>17</v>
      </c>
      <c r="J20" s="7">
        <v>39700</v>
      </c>
      <c r="K20" s="14">
        <f t="shared" si="0"/>
        <v>6.2712328767123289</v>
      </c>
      <c r="L20" s="15">
        <f t="shared" si="1"/>
        <v>38.366666666666667</v>
      </c>
      <c r="M20" s="7">
        <v>40838</v>
      </c>
      <c r="N20" s="22">
        <v>3</v>
      </c>
      <c r="O20" s="9">
        <f t="shared" si="2"/>
        <v>76.3</v>
      </c>
      <c r="P20" s="7">
        <v>39700</v>
      </c>
      <c r="Q20" s="24">
        <v>1</v>
      </c>
      <c r="R20" s="24"/>
      <c r="S20" s="24">
        <v>1</v>
      </c>
      <c r="T20" s="24"/>
      <c r="U20" s="24"/>
      <c r="V20" s="24">
        <v>1</v>
      </c>
      <c r="W20" s="24">
        <v>1</v>
      </c>
      <c r="X20" s="24"/>
      <c r="Y20" s="24" t="s">
        <v>259</v>
      </c>
      <c r="Z20" s="18" t="s">
        <v>59</v>
      </c>
      <c r="AA20" s="18" t="s">
        <v>60</v>
      </c>
      <c r="AB20" s="24">
        <v>3</v>
      </c>
      <c r="AC20" s="22"/>
      <c r="AD20" s="34">
        <v>41989</v>
      </c>
      <c r="AE20" s="19">
        <v>416</v>
      </c>
      <c r="AF20" s="22">
        <v>554</v>
      </c>
      <c r="AG20" s="45">
        <f t="shared" si="3"/>
        <v>0.75090252707581229</v>
      </c>
      <c r="AH20" s="24">
        <v>1</v>
      </c>
      <c r="AI20" s="37">
        <v>0.7</v>
      </c>
      <c r="AJ20" s="22">
        <v>158</v>
      </c>
      <c r="AK20" s="25">
        <v>53</v>
      </c>
      <c r="AL20" s="25">
        <v>77</v>
      </c>
      <c r="AM20" s="25">
        <v>136</v>
      </c>
      <c r="AN20" s="19">
        <v>442</v>
      </c>
      <c r="AO20" s="24">
        <v>436</v>
      </c>
      <c r="AP20" s="45">
        <f t="shared" si="4"/>
        <v>1.0137614678899083</v>
      </c>
      <c r="AQ20" s="24">
        <v>1</v>
      </c>
      <c r="AR20" s="37">
        <v>0.71</v>
      </c>
      <c r="AS20" s="24">
        <v>197</v>
      </c>
      <c r="AT20" s="25">
        <v>96</v>
      </c>
      <c r="AU20" s="19">
        <v>75</v>
      </c>
      <c r="AV20" s="24">
        <v>130</v>
      </c>
      <c r="AW20" s="25">
        <v>577</v>
      </c>
      <c r="AX20" s="19">
        <v>704</v>
      </c>
      <c r="AY20" s="45">
        <f t="shared" si="6"/>
        <v>0.81960227272727271</v>
      </c>
      <c r="AZ20" s="22">
        <v>1</v>
      </c>
      <c r="BA20" s="37">
        <v>0.57999999999999996</v>
      </c>
      <c r="BB20" s="22">
        <v>192</v>
      </c>
      <c r="BC20" s="24">
        <v>99</v>
      </c>
      <c r="BD20" s="15">
        <v>55</v>
      </c>
      <c r="BE20" s="24">
        <v>190</v>
      </c>
      <c r="BF20" s="10">
        <v>42716</v>
      </c>
      <c r="BG20" s="57">
        <f>(BF20-AD20)/30</f>
        <v>24.233333333333334</v>
      </c>
      <c r="BH20" s="60">
        <v>397</v>
      </c>
      <c r="BI20" s="8">
        <v>466</v>
      </c>
      <c r="BJ20" s="91">
        <v>1</v>
      </c>
      <c r="BK20" s="80"/>
      <c r="BL20" s="67"/>
      <c r="BM20" s="81"/>
      <c r="BN20" s="66"/>
      <c r="BO20" s="66"/>
      <c r="BP20" s="66"/>
      <c r="BQ20" s="68"/>
      <c r="BR20" s="66"/>
      <c r="BS20" s="81"/>
      <c r="BT20" s="66"/>
      <c r="BU20" s="66"/>
      <c r="BV20" s="66"/>
      <c r="BW20" s="66"/>
      <c r="BX20" s="66"/>
      <c r="BY20" s="81"/>
      <c r="BZ20" s="66"/>
      <c r="CA20" s="66"/>
      <c r="CB20" s="66"/>
      <c r="CC20" s="68"/>
      <c r="CD20" s="66"/>
      <c r="CE20" s="81"/>
      <c r="CF20" s="66"/>
      <c r="CG20" s="66"/>
      <c r="CH20" s="66"/>
      <c r="CI20" s="68"/>
      <c r="CJ20" s="70"/>
      <c r="CK20" s="81"/>
      <c r="CL20" s="66"/>
      <c r="CM20" s="66"/>
      <c r="CN20" s="66"/>
      <c r="CO20" s="68"/>
      <c r="CP20" s="66"/>
      <c r="CQ20" s="83"/>
      <c r="CR20" s="77"/>
      <c r="CS20" s="9"/>
      <c r="CT20" s="9"/>
      <c r="CU20" s="9"/>
      <c r="CV20" s="9"/>
      <c r="CW20" s="12"/>
      <c r="CX20" s="9"/>
      <c r="CY20" s="9"/>
      <c r="CZ20" s="8"/>
      <c r="DA20" s="8"/>
      <c r="DB20" s="8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</row>
    <row r="21" spans="1:175" s="17" customFormat="1">
      <c r="A21" s="6">
        <v>20</v>
      </c>
      <c r="B21" s="6"/>
      <c r="C21" s="6"/>
      <c r="D21" s="6" t="s">
        <v>138</v>
      </c>
      <c r="E21" s="6" t="s">
        <v>144</v>
      </c>
      <c r="F21" s="55">
        <v>38.299999999999997</v>
      </c>
      <c r="G21" s="6" t="s">
        <v>78</v>
      </c>
      <c r="H21" s="30" t="s">
        <v>11</v>
      </c>
      <c r="I21" s="30" t="s">
        <v>6</v>
      </c>
      <c r="J21" s="29">
        <v>32456</v>
      </c>
      <c r="K21" s="14">
        <f t="shared" si="0"/>
        <v>26.712328767123289</v>
      </c>
      <c r="L21" s="15">
        <f t="shared" si="1"/>
        <v>7.2333333333333334</v>
      </c>
      <c r="M21" s="29">
        <v>41989</v>
      </c>
      <c r="N21" s="30">
        <v>7</v>
      </c>
      <c r="O21" s="9">
        <f t="shared" si="2"/>
        <v>42.033333333333331</v>
      </c>
      <c r="P21" s="29">
        <v>40945</v>
      </c>
      <c r="Q21" s="43"/>
      <c r="R21" s="43"/>
      <c r="S21" s="43">
        <v>1</v>
      </c>
      <c r="T21" s="43"/>
      <c r="U21" s="43"/>
      <c r="V21" s="43"/>
      <c r="W21" s="43"/>
      <c r="X21" s="43"/>
      <c r="Y21" s="43" t="s">
        <v>257</v>
      </c>
      <c r="Z21" s="40" t="s">
        <v>79</v>
      </c>
      <c r="AA21" s="40" t="s">
        <v>80</v>
      </c>
      <c r="AB21" s="43">
        <v>3</v>
      </c>
      <c r="AC21" s="33">
        <v>12680</v>
      </c>
      <c r="AD21" s="29">
        <v>42206</v>
      </c>
      <c r="AE21" s="40">
        <v>947</v>
      </c>
      <c r="AF21" s="40">
        <v>631</v>
      </c>
      <c r="AG21" s="45">
        <f t="shared" si="3"/>
        <v>1.5007923930269413</v>
      </c>
      <c r="AH21" s="43">
        <v>1</v>
      </c>
      <c r="AI21" s="45">
        <v>1.37</v>
      </c>
      <c r="AJ21" s="40">
        <v>185</v>
      </c>
      <c r="AK21" s="43">
        <v>46</v>
      </c>
      <c r="AL21" s="43">
        <v>121</v>
      </c>
      <c r="AM21" s="43">
        <v>87</v>
      </c>
      <c r="AN21" s="43">
        <v>947</v>
      </c>
      <c r="AO21" s="43">
        <v>631</v>
      </c>
      <c r="AP21" s="45">
        <f t="shared" si="4"/>
        <v>1.5007923930269413</v>
      </c>
      <c r="AQ21" s="43">
        <v>1</v>
      </c>
      <c r="AR21" s="45">
        <v>1.37</v>
      </c>
      <c r="AS21" s="43">
        <v>185</v>
      </c>
      <c r="AT21" s="43">
        <v>46</v>
      </c>
      <c r="AU21" s="43">
        <v>121</v>
      </c>
      <c r="AV21" s="43">
        <v>87</v>
      </c>
      <c r="AW21" s="43">
        <v>990</v>
      </c>
      <c r="AX21" s="40">
        <v>663</v>
      </c>
      <c r="AY21" s="45">
        <f t="shared" si="6"/>
        <v>1.4932126696832579</v>
      </c>
      <c r="AZ21" s="40">
        <v>12</v>
      </c>
      <c r="BA21" s="45">
        <v>1.26</v>
      </c>
      <c r="BB21" s="40">
        <v>217</v>
      </c>
      <c r="BC21" s="43">
        <v>46</v>
      </c>
      <c r="BD21" s="43">
        <v>154</v>
      </c>
      <c r="BE21" s="40">
        <v>81</v>
      </c>
      <c r="BF21" s="10">
        <v>42706</v>
      </c>
      <c r="BG21" s="57">
        <f>(BF21-AD21)/30</f>
        <v>16.666666666666668</v>
      </c>
      <c r="BH21" s="60">
        <v>1054</v>
      </c>
      <c r="BI21" s="13">
        <v>773</v>
      </c>
      <c r="BJ21" s="60">
        <v>10</v>
      </c>
      <c r="BK21" s="80"/>
      <c r="BL21" s="67"/>
      <c r="BM21" s="81"/>
      <c r="BN21" s="66"/>
      <c r="BO21" s="66"/>
      <c r="BP21" s="66"/>
      <c r="BQ21" s="68"/>
      <c r="BR21" s="66"/>
      <c r="BS21" s="81"/>
      <c r="BT21" s="66"/>
      <c r="BU21" s="66"/>
      <c r="BV21" s="66"/>
      <c r="BW21" s="66"/>
      <c r="BX21" s="66"/>
      <c r="BY21" s="81"/>
      <c r="BZ21" s="66"/>
      <c r="CA21" s="66"/>
      <c r="CB21" s="66"/>
      <c r="CC21" s="68"/>
      <c r="CD21" s="66"/>
      <c r="CE21" s="81"/>
      <c r="CF21" s="66"/>
      <c r="CG21" s="66"/>
      <c r="CH21" s="66"/>
      <c r="CI21" s="68"/>
      <c r="CJ21" s="70"/>
      <c r="CK21" s="81"/>
      <c r="CL21" s="66"/>
      <c r="CM21" s="66"/>
      <c r="CN21" s="66"/>
      <c r="CO21" s="68"/>
      <c r="CP21" s="66"/>
      <c r="CQ21" s="83"/>
      <c r="CR21" s="77"/>
      <c r="CS21" s="9"/>
      <c r="CT21" s="9"/>
      <c r="CU21" s="9"/>
      <c r="CV21" s="9"/>
      <c r="CW21" s="12"/>
      <c r="CX21" s="9"/>
      <c r="CY21" s="9"/>
      <c r="CZ21" s="8"/>
      <c r="DA21" s="8"/>
      <c r="DB21" s="8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</row>
    <row r="22" spans="1:175" s="17" customFormat="1">
      <c r="A22" s="6">
        <v>21</v>
      </c>
      <c r="B22" s="6" t="s">
        <v>139</v>
      </c>
      <c r="C22" s="6"/>
      <c r="D22" s="6" t="s">
        <v>138</v>
      </c>
      <c r="E22" s="6"/>
      <c r="F22" s="55">
        <v>26.559000000000001</v>
      </c>
      <c r="G22" s="6" t="s">
        <v>12</v>
      </c>
      <c r="H22" s="8" t="s">
        <v>5</v>
      </c>
      <c r="I22" s="8" t="s">
        <v>6</v>
      </c>
      <c r="J22" s="7">
        <v>40729</v>
      </c>
      <c r="K22" s="14">
        <f t="shared" si="0"/>
        <v>4.0712328767123287</v>
      </c>
      <c r="L22" s="15">
        <f t="shared" si="1"/>
        <v>34.866666666666667</v>
      </c>
      <c r="M22" s="7">
        <v>41169</v>
      </c>
      <c r="N22" s="8">
        <v>2</v>
      </c>
      <c r="O22" s="9">
        <f t="shared" si="2"/>
        <v>8.6666666666666661</v>
      </c>
      <c r="P22" s="7">
        <v>41955</v>
      </c>
      <c r="Q22" s="24"/>
      <c r="R22" s="24"/>
      <c r="S22" s="24"/>
      <c r="T22" s="24"/>
      <c r="U22" s="24"/>
      <c r="V22" s="24">
        <v>1</v>
      </c>
      <c r="W22" s="24"/>
      <c r="X22" s="24"/>
      <c r="Y22" s="24" t="s">
        <v>257</v>
      </c>
      <c r="Z22" s="40" t="s">
        <v>71</v>
      </c>
      <c r="AA22" s="23" t="s">
        <v>76</v>
      </c>
      <c r="AB22" s="25">
        <v>2</v>
      </c>
      <c r="AC22" s="8">
        <v>786700</v>
      </c>
      <c r="AD22" s="7">
        <v>42215</v>
      </c>
      <c r="AE22" s="8">
        <v>339</v>
      </c>
      <c r="AF22" s="24">
        <v>736</v>
      </c>
      <c r="AG22" s="45">
        <f t="shared" si="3"/>
        <v>0.46059782608695654</v>
      </c>
      <c r="AH22" s="25">
        <v>49</v>
      </c>
      <c r="AI22" s="38">
        <v>1.34</v>
      </c>
      <c r="AJ22" s="8">
        <v>217</v>
      </c>
      <c r="AK22" s="8">
        <v>38</v>
      </c>
      <c r="AL22" s="24">
        <v>154</v>
      </c>
      <c r="AM22" s="8">
        <v>123</v>
      </c>
      <c r="AN22" s="23"/>
      <c r="AO22" s="19"/>
      <c r="AP22" s="45"/>
      <c r="AQ22" s="8"/>
      <c r="AR22" s="37"/>
      <c r="AS22" s="8"/>
      <c r="AT22" s="23"/>
      <c r="AU22" s="19"/>
      <c r="AV22" s="8"/>
      <c r="AW22" s="25">
        <v>483</v>
      </c>
      <c r="AX22" s="19">
        <v>969</v>
      </c>
      <c r="AY22" s="45">
        <f t="shared" si="6"/>
        <v>0.49845201238390091</v>
      </c>
      <c r="AZ22" s="25">
        <v>44</v>
      </c>
      <c r="BA22" s="53">
        <v>1.29</v>
      </c>
      <c r="BB22" s="25">
        <v>199</v>
      </c>
      <c r="BC22" s="25">
        <v>59</v>
      </c>
      <c r="BD22" s="19">
        <v>121</v>
      </c>
      <c r="BE22" s="26" t="s">
        <v>131</v>
      </c>
      <c r="BF22" s="34">
        <v>42745</v>
      </c>
      <c r="BG22" s="57">
        <f>(BF22-AD22)/30</f>
        <v>17.666666666666668</v>
      </c>
      <c r="BH22" s="56" t="s">
        <v>283</v>
      </c>
      <c r="BI22" s="8">
        <v>643</v>
      </c>
      <c r="BJ22" s="60">
        <v>10</v>
      </c>
      <c r="BK22" s="80"/>
      <c r="BL22" s="67"/>
      <c r="BM22" s="81"/>
      <c r="BN22" s="66"/>
      <c r="BO22" s="66"/>
      <c r="BP22" s="66"/>
      <c r="BQ22" s="68"/>
      <c r="BR22" s="66"/>
      <c r="BS22" s="81"/>
      <c r="BT22" s="66"/>
      <c r="BU22" s="66"/>
      <c r="BV22" s="66"/>
      <c r="BW22" s="66"/>
      <c r="BX22" s="66"/>
      <c r="BY22" s="81"/>
      <c r="BZ22" s="84"/>
      <c r="CA22" s="84"/>
      <c r="CB22" s="84"/>
      <c r="CC22" s="85"/>
      <c r="CD22" s="84"/>
      <c r="CE22" s="81"/>
      <c r="CF22" s="82"/>
      <c r="CG22" s="82"/>
      <c r="CH22" s="82"/>
      <c r="CI22" s="68"/>
      <c r="CJ22" s="70"/>
      <c r="CK22" s="81"/>
      <c r="CL22" s="82"/>
      <c r="CM22" s="82"/>
      <c r="CN22" s="82"/>
      <c r="CO22" s="68"/>
      <c r="CP22" s="82"/>
      <c r="CQ22" s="83"/>
      <c r="CR22" s="77"/>
      <c r="CS22" s="9"/>
      <c r="CT22" s="9"/>
      <c r="CU22" s="9"/>
      <c r="CV22" s="9"/>
      <c r="CW22" s="12"/>
      <c r="CX22" s="9"/>
      <c r="CY22" s="9"/>
      <c r="CZ22" s="8"/>
      <c r="DA22" s="8"/>
      <c r="DB22" s="8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</row>
    <row r="23" spans="1:175" s="17" customFormat="1">
      <c r="A23" s="6">
        <v>22</v>
      </c>
      <c r="B23" s="6" t="s">
        <v>137</v>
      </c>
      <c r="C23" s="6" t="s">
        <v>142</v>
      </c>
      <c r="D23" s="6"/>
      <c r="E23" s="6"/>
      <c r="F23" s="55">
        <v>19.542999999999999</v>
      </c>
      <c r="G23" s="6" t="s">
        <v>18</v>
      </c>
      <c r="H23" s="22" t="s">
        <v>5</v>
      </c>
      <c r="I23" s="22" t="s">
        <v>6</v>
      </c>
      <c r="J23" s="7">
        <v>39240</v>
      </c>
      <c r="K23" s="14">
        <f t="shared" si="0"/>
        <v>7.9616438356164387</v>
      </c>
      <c r="L23" s="15">
        <f t="shared" si="1"/>
        <v>87.966666666666669</v>
      </c>
      <c r="M23" s="7">
        <v>39507</v>
      </c>
      <c r="N23" s="22">
        <v>3</v>
      </c>
      <c r="O23" s="9">
        <f t="shared" si="2"/>
        <v>92.7</v>
      </c>
      <c r="P23" s="7">
        <v>39365</v>
      </c>
      <c r="Q23" s="24">
        <v>1</v>
      </c>
      <c r="R23" s="24"/>
      <c r="S23" s="24"/>
      <c r="T23" s="24"/>
      <c r="U23" s="24"/>
      <c r="V23" s="24">
        <v>1</v>
      </c>
      <c r="W23" s="24"/>
      <c r="X23" s="24"/>
      <c r="Y23" s="24" t="s">
        <v>259</v>
      </c>
      <c r="Z23" s="18" t="s">
        <v>61</v>
      </c>
      <c r="AA23" s="18" t="s">
        <v>62</v>
      </c>
      <c r="AB23" s="24">
        <v>2</v>
      </c>
      <c r="AC23" s="22">
        <v>500000</v>
      </c>
      <c r="AD23" s="34">
        <v>42146</v>
      </c>
      <c r="AE23" s="19">
        <v>591</v>
      </c>
      <c r="AF23" s="22">
        <v>1090</v>
      </c>
      <c r="AG23" s="45">
        <f t="shared" si="3"/>
        <v>0.54220183486238527</v>
      </c>
      <c r="AH23" s="24">
        <v>1</v>
      </c>
      <c r="AI23" s="37">
        <v>0.79</v>
      </c>
      <c r="AJ23" s="22">
        <v>154</v>
      </c>
      <c r="AK23" s="25">
        <v>29</v>
      </c>
      <c r="AL23" s="25">
        <v>93</v>
      </c>
      <c r="AM23" s="25">
        <v>159</v>
      </c>
      <c r="AN23" s="19">
        <v>684</v>
      </c>
      <c r="AO23" s="24">
        <v>1314</v>
      </c>
      <c r="AP23" s="45">
        <f t="shared" ref="AP23:AP28" si="7">(AN23/AO23)</f>
        <v>0.52054794520547942</v>
      </c>
      <c r="AQ23" s="24">
        <v>4</v>
      </c>
      <c r="AR23" s="37">
        <v>0.8</v>
      </c>
      <c r="AS23" s="24"/>
      <c r="AT23" s="25"/>
      <c r="AU23" s="19"/>
      <c r="AV23" s="24"/>
      <c r="AW23" s="25">
        <v>655</v>
      </c>
      <c r="AX23" s="19">
        <v>1035</v>
      </c>
      <c r="AY23" s="45">
        <f t="shared" si="6"/>
        <v>0.63285024154589375</v>
      </c>
      <c r="AZ23" s="22">
        <v>1</v>
      </c>
      <c r="BA23" s="37">
        <v>0.84</v>
      </c>
      <c r="BB23" s="22">
        <v>180</v>
      </c>
      <c r="BC23" s="25">
        <v>36</v>
      </c>
      <c r="BD23" s="19">
        <v>122</v>
      </c>
      <c r="BE23" s="25">
        <v>109</v>
      </c>
      <c r="BF23" s="10">
        <v>42669</v>
      </c>
      <c r="BG23" s="57">
        <f>(BF23-AD23)/30</f>
        <v>17.433333333333334</v>
      </c>
      <c r="BH23" s="60">
        <v>742</v>
      </c>
      <c r="BI23" s="8">
        <v>1190</v>
      </c>
      <c r="BJ23" s="91">
        <v>1</v>
      </c>
      <c r="BK23" s="80"/>
      <c r="BL23" s="67"/>
      <c r="BM23" s="81"/>
      <c r="BN23" s="66"/>
      <c r="BO23" s="66"/>
      <c r="BP23" s="66"/>
      <c r="BQ23" s="68"/>
      <c r="BR23" s="66"/>
      <c r="BS23" s="81"/>
      <c r="BT23" s="66"/>
      <c r="BU23" s="66"/>
      <c r="BV23" s="66"/>
      <c r="BW23" s="66"/>
      <c r="BX23" s="66"/>
      <c r="BY23" s="81"/>
      <c r="BZ23" s="66"/>
      <c r="CA23" s="66"/>
      <c r="CB23" s="66"/>
      <c r="CC23" s="68"/>
      <c r="CD23" s="66"/>
      <c r="CE23" s="81"/>
      <c r="CF23" s="66"/>
      <c r="CG23" s="66"/>
      <c r="CH23" s="66"/>
      <c r="CI23" s="68"/>
      <c r="CJ23" s="70"/>
      <c r="CK23" s="81"/>
      <c r="CL23" s="66"/>
      <c r="CM23" s="66"/>
      <c r="CN23" s="66"/>
      <c r="CO23" s="68"/>
      <c r="CP23" s="66"/>
      <c r="CQ23" s="81"/>
      <c r="CR23" s="75"/>
      <c r="CS23" s="13"/>
      <c r="CT23" s="13"/>
      <c r="CU23" s="13"/>
      <c r="CV23" s="13"/>
      <c r="CW23" s="12"/>
      <c r="CX23" s="9"/>
      <c r="CY23" s="9"/>
      <c r="CZ23" s="8"/>
      <c r="DA23" s="8"/>
      <c r="DB23" s="8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</row>
    <row r="24" spans="1:175" s="17" customFormat="1">
      <c r="A24" s="6">
        <v>23</v>
      </c>
      <c r="B24" s="6" t="s">
        <v>139</v>
      </c>
      <c r="C24" s="6" t="s">
        <v>141</v>
      </c>
      <c r="D24" s="31"/>
      <c r="E24" s="6"/>
      <c r="F24" s="55">
        <v>21.78</v>
      </c>
      <c r="G24" s="6" t="s">
        <v>13</v>
      </c>
      <c r="H24" s="22" t="s">
        <v>5</v>
      </c>
      <c r="I24" s="22" t="s">
        <v>6</v>
      </c>
      <c r="J24" s="7">
        <v>34040</v>
      </c>
      <c r="K24" s="14">
        <f t="shared" si="0"/>
        <v>22.301369863013697</v>
      </c>
      <c r="L24" s="15">
        <f t="shared" si="1"/>
        <v>64.833333333333329</v>
      </c>
      <c r="M24" s="7">
        <v>40235</v>
      </c>
      <c r="N24" s="22">
        <v>6</v>
      </c>
      <c r="O24" s="9">
        <f t="shared" si="2"/>
        <v>64.833333333333329</v>
      </c>
      <c r="P24" s="7">
        <v>40235</v>
      </c>
      <c r="Q24" s="24"/>
      <c r="R24" s="24"/>
      <c r="S24" s="24">
        <v>1</v>
      </c>
      <c r="T24" s="24"/>
      <c r="U24" s="24"/>
      <c r="V24" s="24"/>
      <c r="W24" s="24"/>
      <c r="X24" s="24"/>
      <c r="Y24" s="24" t="s">
        <v>259</v>
      </c>
      <c r="Z24" s="18" t="s">
        <v>158</v>
      </c>
      <c r="AA24" s="18" t="s">
        <v>159</v>
      </c>
      <c r="AB24" s="24">
        <v>1</v>
      </c>
      <c r="AC24" s="22"/>
      <c r="AD24" s="34">
        <v>42180</v>
      </c>
      <c r="AE24" s="19">
        <v>999</v>
      </c>
      <c r="AF24" s="22">
        <v>556</v>
      </c>
      <c r="AG24" s="45">
        <f t="shared" si="3"/>
        <v>1.7967625899280575</v>
      </c>
      <c r="AH24" s="24">
        <v>15</v>
      </c>
      <c r="AI24" s="37">
        <v>0.72</v>
      </c>
      <c r="AJ24" s="22">
        <v>190</v>
      </c>
      <c r="AK24" s="25">
        <v>42</v>
      </c>
      <c r="AL24" s="25">
        <v>83</v>
      </c>
      <c r="AM24" s="25">
        <v>152</v>
      </c>
      <c r="AN24" s="19">
        <v>1089</v>
      </c>
      <c r="AO24" s="24">
        <v>590</v>
      </c>
      <c r="AP24" s="45">
        <f t="shared" si="7"/>
        <v>1.8457627118644069</v>
      </c>
      <c r="AQ24" s="24">
        <v>7</v>
      </c>
      <c r="AR24" s="37">
        <v>0.66</v>
      </c>
      <c r="AS24" s="24"/>
      <c r="AT24" s="25"/>
      <c r="AU24" s="19"/>
      <c r="AV24" s="24"/>
      <c r="AW24" s="25">
        <v>1036</v>
      </c>
      <c r="AX24" s="19">
        <v>595</v>
      </c>
      <c r="AY24" s="45">
        <f t="shared" si="6"/>
        <v>1.7411764705882353</v>
      </c>
      <c r="AZ24" s="22">
        <v>10</v>
      </c>
      <c r="BA24" s="37">
        <v>0.76</v>
      </c>
      <c r="BB24" s="22">
        <v>161</v>
      </c>
      <c r="BC24" s="25">
        <v>47</v>
      </c>
      <c r="BD24" s="19">
        <v>91</v>
      </c>
      <c r="BE24" s="25">
        <v>111</v>
      </c>
      <c r="BF24" s="7">
        <v>42678</v>
      </c>
      <c r="BG24" s="57">
        <f>(BF24-AD24)/30</f>
        <v>16.600000000000001</v>
      </c>
      <c r="BH24" s="60">
        <v>1087</v>
      </c>
      <c r="BI24" s="8">
        <v>645</v>
      </c>
      <c r="BJ24" s="91">
        <v>1</v>
      </c>
      <c r="BK24" s="80"/>
      <c r="BL24" s="67"/>
      <c r="BM24" s="81"/>
      <c r="BN24" s="66"/>
      <c r="BO24" s="66"/>
      <c r="BP24" s="66"/>
      <c r="BQ24" s="68"/>
      <c r="BR24" s="66"/>
      <c r="BS24" s="81"/>
      <c r="BT24" s="66"/>
      <c r="BU24" s="66"/>
      <c r="BV24" s="66"/>
      <c r="BW24" s="66"/>
      <c r="BX24" s="66"/>
      <c r="BY24" s="81"/>
      <c r="BZ24" s="66"/>
      <c r="CA24" s="66"/>
      <c r="CB24" s="66"/>
      <c r="CC24" s="68"/>
      <c r="CD24" s="66"/>
      <c r="CE24" s="81"/>
      <c r="CF24" s="66"/>
      <c r="CG24" s="66"/>
      <c r="CH24" s="66"/>
      <c r="CI24" s="68"/>
      <c r="CJ24" s="70"/>
      <c r="CK24" s="81"/>
      <c r="CL24" s="66"/>
      <c r="CM24" s="66"/>
      <c r="CN24" s="66"/>
      <c r="CO24" s="68"/>
      <c r="CP24" s="66"/>
      <c r="CQ24" s="81"/>
      <c r="CR24" s="75"/>
      <c r="CS24" s="13"/>
      <c r="CT24" s="13"/>
      <c r="CU24" s="13"/>
      <c r="CV24" s="13"/>
      <c r="CW24" s="12"/>
      <c r="CX24" s="9"/>
      <c r="CY24" s="9"/>
      <c r="CZ24" s="8"/>
      <c r="DA24" s="8"/>
      <c r="DB24" s="8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</row>
    <row r="25" spans="1:175" s="17" customFormat="1">
      <c r="A25" s="6">
        <v>24</v>
      </c>
      <c r="B25" s="6" t="s">
        <v>139</v>
      </c>
      <c r="C25" s="6" t="s">
        <v>142</v>
      </c>
      <c r="D25" s="6"/>
      <c r="E25" s="6"/>
      <c r="F25" s="55">
        <v>20.9</v>
      </c>
      <c r="G25" s="6" t="s">
        <v>205</v>
      </c>
      <c r="H25" s="22" t="s">
        <v>82</v>
      </c>
      <c r="I25" s="22" t="s">
        <v>17</v>
      </c>
      <c r="J25" s="7">
        <v>34306</v>
      </c>
      <c r="K25" s="14">
        <f t="shared" si="0"/>
        <v>21.813698630136987</v>
      </c>
      <c r="L25" s="15">
        <f t="shared" si="1"/>
        <v>130.13333333333333</v>
      </c>
      <c r="M25" s="7">
        <v>38364</v>
      </c>
      <c r="N25" s="22">
        <v>6</v>
      </c>
      <c r="O25" s="9">
        <f t="shared" si="2"/>
        <v>147.63333333333333</v>
      </c>
      <c r="P25" s="7">
        <v>37839</v>
      </c>
      <c r="Q25" s="24">
        <v>1</v>
      </c>
      <c r="R25" s="24"/>
      <c r="S25" s="24">
        <v>1</v>
      </c>
      <c r="T25" s="24"/>
      <c r="U25" s="24"/>
      <c r="V25" s="24">
        <v>1</v>
      </c>
      <c r="W25" s="24">
        <v>1</v>
      </c>
      <c r="X25" s="24"/>
      <c r="Y25" s="24" t="s">
        <v>261</v>
      </c>
      <c r="Z25" s="18" t="s">
        <v>206</v>
      </c>
      <c r="AA25" s="18" t="s">
        <v>207</v>
      </c>
      <c r="AB25" s="24">
        <v>4</v>
      </c>
      <c r="AC25" s="22"/>
      <c r="AD25" s="34">
        <v>42268</v>
      </c>
      <c r="AE25" s="19">
        <v>329</v>
      </c>
      <c r="AF25" s="22">
        <v>811</v>
      </c>
      <c r="AG25" s="45">
        <f t="shared" si="3"/>
        <v>0.40567200986436497</v>
      </c>
      <c r="AH25" s="24">
        <v>1</v>
      </c>
      <c r="AI25" s="37">
        <v>0.78</v>
      </c>
      <c r="AJ25" s="22">
        <v>200</v>
      </c>
      <c r="AK25" s="25">
        <v>69</v>
      </c>
      <c r="AL25" s="25">
        <v>122</v>
      </c>
      <c r="AM25" s="25">
        <v>183</v>
      </c>
      <c r="AN25" s="19">
        <v>431</v>
      </c>
      <c r="AO25" s="24">
        <v>1240</v>
      </c>
      <c r="AP25" s="45">
        <f t="shared" si="7"/>
        <v>0.34758064516129034</v>
      </c>
      <c r="AQ25" s="24">
        <v>1</v>
      </c>
      <c r="AR25" s="37">
        <v>0.94</v>
      </c>
      <c r="AS25" s="24"/>
      <c r="AT25" s="25"/>
      <c r="AU25" s="19"/>
      <c r="AV25" s="24"/>
      <c r="AW25" s="25">
        <v>672</v>
      </c>
      <c r="AX25" s="19">
        <v>1877</v>
      </c>
      <c r="AY25" s="45">
        <f t="shared" si="6"/>
        <v>0.35801811401172084</v>
      </c>
      <c r="AZ25" s="22">
        <v>9</v>
      </c>
      <c r="BA25" s="37">
        <v>1.1299999999999999</v>
      </c>
      <c r="BB25" s="22"/>
      <c r="BC25" s="25"/>
      <c r="BD25" s="19"/>
      <c r="BE25" s="25"/>
      <c r="BF25" s="7">
        <v>42688</v>
      </c>
      <c r="BG25" s="57">
        <f>(BF25-AD25)/30</f>
        <v>14</v>
      </c>
      <c r="BH25" s="60">
        <v>495</v>
      </c>
      <c r="BI25" s="8">
        <v>1461</v>
      </c>
      <c r="BJ25" s="91">
        <v>8</v>
      </c>
      <c r="BK25" s="80"/>
      <c r="BL25" s="67"/>
      <c r="BM25" s="81"/>
      <c r="BN25" s="66"/>
      <c r="BO25" s="66"/>
      <c r="BP25" s="66"/>
      <c r="BQ25" s="68"/>
      <c r="BR25" s="66"/>
      <c r="BS25" s="81"/>
      <c r="BT25" s="66"/>
      <c r="BU25" s="66"/>
      <c r="BV25" s="66"/>
      <c r="BW25" s="66"/>
      <c r="BX25" s="66"/>
      <c r="BY25" s="81"/>
      <c r="BZ25" s="66"/>
      <c r="CA25" s="66"/>
      <c r="CB25" s="66"/>
      <c r="CC25" s="68"/>
      <c r="CD25" s="66"/>
      <c r="CE25" s="81"/>
      <c r="CF25" s="66"/>
      <c r="CG25" s="66"/>
      <c r="CH25" s="66"/>
      <c r="CI25" s="68"/>
      <c r="CJ25" s="70"/>
      <c r="CK25" s="81"/>
      <c r="CL25" s="66"/>
      <c r="CM25" s="66"/>
      <c r="CN25" s="66"/>
      <c r="CO25" s="68"/>
      <c r="CP25" s="66"/>
      <c r="CQ25" s="81"/>
      <c r="CR25" s="75"/>
      <c r="CS25" s="13"/>
      <c r="CT25" s="13"/>
      <c r="CU25" s="13"/>
      <c r="CV25" s="13"/>
      <c r="CW25" s="12"/>
      <c r="CX25" s="9"/>
      <c r="CY25" s="9"/>
      <c r="CZ25" s="8"/>
      <c r="DA25" s="8"/>
      <c r="DB25" s="8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</row>
    <row r="26" spans="1:175" s="17" customFormat="1">
      <c r="A26" s="6">
        <v>25</v>
      </c>
      <c r="B26" s="6" t="s">
        <v>145</v>
      </c>
      <c r="C26" s="6" t="s">
        <v>142</v>
      </c>
      <c r="D26" s="6"/>
      <c r="E26" s="6"/>
      <c r="F26" s="55">
        <v>14.026</v>
      </c>
      <c r="G26" s="6" t="s">
        <v>19</v>
      </c>
      <c r="H26" s="9" t="s">
        <v>5</v>
      </c>
      <c r="I26" s="9" t="s">
        <v>6</v>
      </c>
      <c r="J26" s="10">
        <v>36032</v>
      </c>
      <c r="K26" s="14">
        <f t="shared" si="0"/>
        <v>16.652054794520549</v>
      </c>
      <c r="L26" s="15">
        <f t="shared" si="1"/>
        <v>95.63333333333334</v>
      </c>
      <c r="M26" s="10">
        <v>39241</v>
      </c>
      <c r="N26" s="9">
        <v>5</v>
      </c>
      <c r="O26" s="9">
        <f t="shared" si="2"/>
        <v>202.6</v>
      </c>
      <c r="P26" s="10">
        <v>36032</v>
      </c>
      <c r="Q26" s="15"/>
      <c r="R26" s="15"/>
      <c r="S26" s="15">
        <v>1</v>
      </c>
      <c r="T26" s="15"/>
      <c r="U26" s="15"/>
      <c r="V26" s="15">
        <v>1</v>
      </c>
      <c r="W26" s="15"/>
      <c r="X26" s="15">
        <v>1</v>
      </c>
      <c r="Y26" s="15" t="s">
        <v>259</v>
      </c>
      <c r="Z26" s="11" t="s">
        <v>63</v>
      </c>
      <c r="AA26" s="11" t="s">
        <v>64</v>
      </c>
      <c r="AB26" s="15">
        <v>4</v>
      </c>
      <c r="AC26" s="9">
        <v>14250</v>
      </c>
      <c r="AD26" s="35">
        <v>42110</v>
      </c>
      <c r="AE26" s="19">
        <v>671</v>
      </c>
      <c r="AF26" s="9">
        <v>538</v>
      </c>
      <c r="AG26" s="45">
        <f t="shared" si="3"/>
        <v>1.2472118959107807</v>
      </c>
      <c r="AH26" s="15">
        <v>1</v>
      </c>
      <c r="AI26" s="36">
        <v>0.77</v>
      </c>
      <c r="AJ26" s="9">
        <v>178</v>
      </c>
      <c r="AK26" s="28">
        <v>73</v>
      </c>
      <c r="AL26" s="28">
        <v>91</v>
      </c>
      <c r="AM26" s="28">
        <v>70</v>
      </c>
      <c r="AN26" s="19">
        <v>793</v>
      </c>
      <c r="AO26" s="15">
        <v>617</v>
      </c>
      <c r="AP26" s="45">
        <f t="shared" si="7"/>
        <v>1.2852512155591571</v>
      </c>
      <c r="AQ26" s="15">
        <v>1</v>
      </c>
      <c r="AR26" s="36">
        <v>0.9</v>
      </c>
      <c r="AS26" s="15"/>
      <c r="AT26" s="28"/>
      <c r="AU26" s="19"/>
      <c r="AV26" s="15"/>
      <c r="AW26" s="28">
        <v>879</v>
      </c>
      <c r="AX26" s="19">
        <v>612</v>
      </c>
      <c r="AY26" s="45">
        <f t="shared" si="6"/>
        <v>1.4362745098039216</v>
      </c>
      <c r="AZ26" s="9">
        <v>1</v>
      </c>
      <c r="BA26" s="36">
        <v>0.89</v>
      </c>
      <c r="BB26" s="9"/>
      <c r="BC26" s="15"/>
      <c r="BD26" s="15"/>
      <c r="BE26" s="15"/>
      <c r="BF26" s="7">
        <v>42697</v>
      </c>
      <c r="BG26" s="57">
        <f>(BF26-AD26)/30</f>
        <v>19.566666666666666</v>
      </c>
      <c r="BH26" s="60">
        <v>868</v>
      </c>
      <c r="BI26" s="8">
        <v>549</v>
      </c>
      <c r="BJ26" s="91">
        <v>1</v>
      </c>
      <c r="BK26" s="80"/>
      <c r="BL26" s="67"/>
      <c r="BM26" s="81"/>
      <c r="BN26" s="66"/>
      <c r="BO26" s="66"/>
      <c r="BP26" s="66"/>
      <c r="BQ26" s="68"/>
      <c r="BR26" s="66"/>
      <c r="BS26" s="81"/>
      <c r="BT26" s="66"/>
      <c r="BU26" s="66"/>
      <c r="BV26" s="66"/>
      <c r="BW26" s="66"/>
      <c r="BX26" s="66"/>
      <c r="BY26" s="81"/>
      <c r="BZ26" s="66"/>
      <c r="CA26" s="66"/>
      <c r="CB26" s="66"/>
      <c r="CC26" s="68"/>
      <c r="CD26" s="66"/>
      <c r="CE26" s="81"/>
      <c r="CF26" s="66"/>
      <c r="CG26" s="66"/>
      <c r="CH26" s="66"/>
      <c r="CI26" s="68"/>
      <c r="CJ26" s="70"/>
      <c r="CK26" s="81"/>
      <c r="CL26" s="66"/>
      <c r="CM26" s="66"/>
      <c r="CN26" s="66"/>
      <c r="CO26" s="68"/>
      <c r="CP26" s="66"/>
      <c r="CQ26" s="81"/>
      <c r="CR26" s="75"/>
      <c r="CS26" s="13"/>
      <c r="CT26" s="13"/>
      <c r="CU26" s="13"/>
      <c r="CV26" s="13"/>
      <c r="CW26" s="12"/>
      <c r="CX26" s="9"/>
      <c r="CY26" s="9"/>
      <c r="CZ26" s="8"/>
      <c r="DA26" s="8"/>
      <c r="DB26" s="8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</row>
    <row r="27" spans="1:175" s="17" customFormat="1">
      <c r="A27" s="6">
        <v>26</v>
      </c>
      <c r="B27" s="6" t="s">
        <v>137</v>
      </c>
      <c r="C27" s="6"/>
      <c r="D27" s="6"/>
      <c r="E27" s="6" t="s">
        <v>143</v>
      </c>
      <c r="F27" s="55">
        <v>27.92</v>
      </c>
      <c r="G27" s="6" t="s">
        <v>208</v>
      </c>
      <c r="H27" s="9" t="s">
        <v>5</v>
      </c>
      <c r="I27" s="9" t="s">
        <v>6</v>
      </c>
      <c r="J27" s="10">
        <v>37769</v>
      </c>
      <c r="K27" s="14">
        <f t="shared" si="0"/>
        <v>11.772602739726027</v>
      </c>
      <c r="L27" s="15">
        <f t="shared" si="1"/>
        <v>43.4</v>
      </c>
      <c r="M27" s="10">
        <v>40764</v>
      </c>
      <c r="N27" s="9">
        <v>3</v>
      </c>
      <c r="O27" s="9">
        <f t="shared" si="2"/>
        <v>82.333333333333329</v>
      </c>
      <c r="P27" s="10">
        <v>39596</v>
      </c>
      <c r="Q27" s="15">
        <v>1</v>
      </c>
      <c r="R27" s="15"/>
      <c r="S27" s="15"/>
      <c r="T27" s="15"/>
      <c r="U27" s="15"/>
      <c r="V27" s="15">
        <v>1</v>
      </c>
      <c r="W27" s="15"/>
      <c r="X27" s="15">
        <v>1</v>
      </c>
      <c r="Y27" s="15" t="s">
        <v>259</v>
      </c>
      <c r="Z27" s="11" t="s">
        <v>209</v>
      </c>
      <c r="AA27" s="11" t="s">
        <v>185</v>
      </c>
      <c r="AB27" s="15">
        <v>2</v>
      </c>
      <c r="AC27" s="9">
        <v>500000</v>
      </c>
      <c r="AD27" s="35">
        <v>42066</v>
      </c>
      <c r="AE27" s="19">
        <v>857</v>
      </c>
      <c r="AF27" s="9">
        <v>810</v>
      </c>
      <c r="AG27" s="45">
        <f t="shared" si="3"/>
        <v>1.0580246913580247</v>
      </c>
      <c r="AH27" s="15">
        <v>10</v>
      </c>
      <c r="AI27" s="36">
        <v>0.97</v>
      </c>
      <c r="AJ27" s="9">
        <v>215</v>
      </c>
      <c r="AK27" s="28">
        <v>65</v>
      </c>
      <c r="AL27" s="28">
        <v>171</v>
      </c>
      <c r="AM27" s="28">
        <v>91</v>
      </c>
      <c r="AN27" s="19">
        <v>1128</v>
      </c>
      <c r="AO27" s="15">
        <v>950</v>
      </c>
      <c r="AP27" s="45">
        <f t="shared" si="7"/>
        <v>1.1873684210526316</v>
      </c>
      <c r="AQ27" s="15">
        <v>15</v>
      </c>
      <c r="AR27" s="36">
        <v>1.0900000000000001</v>
      </c>
      <c r="AS27" s="15">
        <v>208</v>
      </c>
      <c r="AT27" s="28">
        <v>71</v>
      </c>
      <c r="AU27" s="19">
        <v>124</v>
      </c>
      <c r="AV27" s="15">
        <v>62</v>
      </c>
      <c r="AW27" s="28">
        <v>1577</v>
      </c>
      <c r="AX27" s="19">
        <v>903</v>
      </c>
      <c r="AY27" s="45">
        <f t="shared" si="6"/>
        <v>1.7464008859357696</v>
      </c>
      <c r="AZ27" s="9">
        <v>24</v>
      </c>
      <c r="BA27" s="36">
        <v>1</v>
      </c>
      <c r="BB27" s="9">
        <v>191</v>
      </c>
      <c r="BC27" s="15">
        <v>64</v>
      </c>
      <c r="BD27" s="15">
        <v>114</v>
      </c>
      <c r="BE27" s="15">
        <v>63</v>
      </c>
      <c r="BF27" s="7">
        <v>42641</v>
      </c>
      <c r="BG27" s="57">
        <f>(BF27-AD27)/30</f>
        <v>19.166666666666668</v>
      </c>
      <c r="BH27" s="60">
        <v>1109</v>
      </c>
      <c r="BI27" s="8">
        <v>739</v>
      </c>
      <c r="BJ27" s="91">
        <v>39</v>
      </c>
      <c r="BK27" s="80"/>
      <c r="BL27" s="67"/>
      <c r="BM27" s="81"/>
      <c r="BN27" s="66"/>
      <c r="BO27" s="66"/>
      <c r="BP27" s="66"/>
      <c r="BQ27" s="68"/>
      <c r="BR27" s="66"/>
      <c r="BS27" s="81"/>
      <c r="BT27" s="66"/>
      <c r="BU27" s="66"/>
      <c r="BV27" s="66"/>
      <c r="BW27" s="66"/>
      <c r="BX27" s="66"/>
      <c r="BY27" s="81"/>
      <c r="BZ27" s="66"/>
      <c r="CA27" s="66"/>
      <c r="CB27" s="66"/>
      <c r="CC27" s="68"/>
      <c r="CD27" s="66"/>
      <c r="CE27" s="81"/>
      <c r="CF27" s="66"/>
      <c r="CG27" s="66"/>
      <c r="CH27" s="66"/>
      <c r="CI27" s="68"/>
      <c r="CJ27" s="70"/>
      <c r="CK27" s="81"/>
      <c r="CL27" s="66"/>
      <c r="CM27" s="66"/>
      <c r="CN27" s="66"/>
      <c r="CO27" s="68"/>
      <c r="CP27" s="66"/>
      <c r="CQ27" s="81"/>
      <c r="CR27" s="75"/>
      <c r="CS27" s="13"/>
      <c r="CT27" s="13"/>
      <c r="CU27" s="13"/>
      <c r="CV27" s="13"/>
      <c r="CW27" s="12"/>
      <c r="CX27" s="9"/>
      <c r="CY27" s="9"/>
      <c r="CZ27" s="8"/>
      <c r="DA27" s="8"/>
      <c r="DB27" s="8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</row>
    <row r="28" spans="1:175" s="17" customFormat="1">
      <c r="A28" s="6">
        <v>27</v>
      </c>
      <c r="B28" s="6" t="s">
        <v>139</v>
      </c>
      <c r="C28" s="6" t="s">
        <v>140</v>
      </c>
      <c r="D28" s="6"/>
      <c r="E28" s="6"/>
      <c r="F28" s="55">
        <v>21.695</v>
      </c>
      <c r="G28" s="6" t="s">
        <v>7</v>
      </c>
      <c r="H28" s="8" t="s">
        <v>5</v>
      </c>
      <c r="I28" s="8" t="s">
        <v>6</v>
      </c>
      <c r="J28" s="7">
        <v>41033</v>
      </c>
      <c r="K28" s="14">
        <f t="shared" si="0"/>
        <v>2.6246575342465754</v>
      </c>
      <c r="L28" s="15">
        <f t="shared" si="1"/>
        <v>12.633333333333333</v>
      </c>
      <c r="M28" s="7">
        <v>41612</v>
      </c>
      <c r="N28" s="8">
        <v>2</v>
      </c>
      <c r="O28" s="9">
        <f t="shared" si="2"/>
        <v>29.933333333333334</v>
      </c>
      <c r="P28" s="7">
        <v>41093</v>
      </c>
      <c r="Q28" s="24"/>
      <c r="R28" s="24"/>
      <c r="S28" s="24">
        <v>1</v>
      </c>
      <c r="T28" s="24"/>
      <c r="U28" s="24"/>
      <c r="V28" s="24">
        <v>1</v>
      </c>
      <c r="W28" s="24"/>
      <c r="X28" s="24"/>
      <c r="Y28" s="24" t="s">
        <v>257</v>
      </c>
      <c r="Z28" s="18" t="s">
        <v>65</v>
      </c>
      <c r="AA28" s="18" t="s">
        <v>66</v>
      </c>
      <c r="AB28" s="24">
        <v>3</v>
      </c>
      <c r="AC28" s="22">
        <v>216200</v>
      </c>
      <c r="AD28" s="34">
        <v>41991</v>
      </c>
      <c r="AE28" s="19">
        <v>532</v>
      </c>
      <c r="AF28" s="8">
        <v>896</v>
      </c>
      <c r="AG28" s="45">
        <f t="shared" si="3"/>
        <v>0.59375</v>
      </c>
      <c r="AH28" s="24">
        <v>12</v>
      </c>
      <c r="AI28" s="37">
        <v>1.5</v>
      </c>
      <c r="AJ28" s="8">
        <v>168</v>
      </c>
      <c r="AK28" s="25">
        <v>30</v>
      </c>
      <c r="AL28" s="25">
        <v>64</v>
      </c>
      <c r="AM28" s="25">
        <v>366</v>
      </c>
      <c r="AN28" s="19">
        <v>240</v>
      </c>
      <c r="AO28" s="24">
        <v>890</v>
      </c>
      <c r="AP28" s="45">
        <f t="shared" si="7"/>
        <v>0.2696629213483146</v>
      </c>
      <c r="AQ28" s="24">
        <v>10</v>
      </c>
      <c r="AR28" s="37">
        <v>1.28</v>
      </c>
      <c r="AS28" s="24">
        <v>195</v>
      </c>
      <c r="AT28" s="25">
        <v>37</v>
      </c>
      <c r="AU28" s="19">
        <v>116</v>
      </c>
      <c r="AV28" s="24">
        <v>210</v>
      </c>
      <c r="AW28" s="25">
        <v>695</v>
      </c>
      <c r="AX28" s="19">
        <v>1116</v>
      </c>
      <c r="AY28" s="45">
        <f t="shared" si="6"/>
        <v>0.62275985663082434</v>
      </c>
      <c r="AZ28" s="8">
        <v>1</v>
      </c>
      <c r="BA28" s="37">
        <v>1.44</v>
      </c>
      <c r="BB28" s="8">
        <v>192</v>
      </c>
      <c r="BC28" s="25">
        <v>36</v>
      </c>
      <c r="BD28" s="19">
        <v>121</v>
      </c>
      <c r="BE28" s="25">
        <v>171</v>
      </c>
      <c r="BF28" s="34">
        <v>42677</v>
      </c>
      <c r="BG28" s="57">
        <f>(BF28-AD28)/30</f>
        <v>22.866666666666667</v>
      </c>
      <c r="BH28" s="56" t="s">
        <v>284</v>
      </c>
      <c r="BI28" s="8">
        <v>734</v>
      </c>
      <c r="BJ28" s="60">
        <v>1</v>
      </c>
      <c r="BK28" s="80"/>
      <c r="BL28" s="67"/>
      <c r="BM28" s="81"/>
      <c r="BN28" s="66"/>
      <c r="BO28" s="66"/>
      <c r="BP28" s="66"/>
      <c r="BQ28" s="68"/>
      <c r="BR28" s="66"/>
      <c r="BS28" s="81"/>
      <c r="BT28" s="66"/>
      <c r="BU28" s="66"/>
      <c r="BV28" s="66"/>
      <c r="BW28" s="66"/>
      <c r="BX28" s="66"/>
      <c r="BY28" s="81"/>
      <c r="BZ28" s="66"/>
      <c r="CA28" s="66"/>
      <c r="CB28" s="66"/>
      <c r="CC28" s="68"/>
      <c r="CD28" s="66"/>
      <c r="CE28" s="81"/>
      <c r="CF28" s="66"/>
      <c r="CG28" s="66"/>
      <c r="CH28" s="66"/>
      <c r="CI28" s="68"/>
      <c r="CJ28" s="70"/>
      <c r="CK28" s="81"/>
      <c r="CL28" s="66"/>
      <c r="CM28" s="66"/>
      <c r="CN28" s="66"/>
      <c r="CO28" s="68"/>
      <c r="CP28" s="66"/>
      <c r="CQ28" s="83"/>
      <c r="CR28" s="77"/>
      <c r="CS28" s="9"/>
      <c r="CT28" s="9"/>
      <c r="CU28" s="9"/>
      <c r="CV28" s="9"/>
      <c r="CW28" s="12"/>
      <c r="CX28" s="9"/>
      <c r="CY28" s="9"/>
      <c r="CZ28" s="8"/>
      <c r="DA28" s="8"/>
      <c r="DB28" s="8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</row>
    <row r="29" spans="1:175" s="17" customFormat="1">
      <c r="A29" s="6">
        <v>28</v>
      </c>
      <c r="B29" s="6" t="s">
        <v>139</v>
      </c>
      <c r="C29" s="6" t="s">
        <v>140</v>
      </c>
      <c r="D29" s="6"/>
      <c r="E29" s="6"/>
      <c r="F29" s="55">
        <v>21.695</v>
      </c>
      <c r="G29" s="6" t="s">
        <v>7</v>
      </c>
      <c r="H29" s="30" t="s">
        <v>11</v>
      </c>
      <c r="I29" s="30" t="s">
        <v>6</v>
      </c>
      <c r="J29" s="29">
        <v>41614</v>
      </c>
      <c r="K29" s="14">
        <f t="shared" si="0"/>
        <v>1.6465753424657534</v>
      </c>
      <c r="L29" s="15">
        <f t="shared" si="1"/>
        <v>20.033333333333335</v>
      </c>
      <c r="M29" s="29">
        <v>41614</v>
      </c>
      <c r="N29" s="30">
        <v>1</v>
      </c>
      <c r="O29" s="9">
        <f t="shared" si="2"/>
        <v>17.066666666666666</v>
      </c>
      <c r="P29" s="29">
        <v>41703</v>
      </c>
      <c r="Q29" s="43"/>
      <c r="R29" s="43"/>
      <c r="S29" s="43">
        <v>1</v>
      </c>
      <c r="T29" s="43"/>
      <c r="U29" s="43"/>
      <c r="V29" s="43"/>
      <c r="W29" s="43"/>
      <c r="X29" s="43"/>
      <c r="Y29" s="43" t="s">
        <v>261</v>
      </c>
      <c r="Z29" s="40" t="s">
        <v>69</v>
      </c>
      <c r="AA29" s="40" t="s">
        <v>70</v>
      </c>
      <c r="AB29" s="43">
        <v>2</v>
      </c>
      <c r="AC29" s="33">
        <v>13900</v>
      </c>
      <c r="AD29" s="29">
        <v>42215</v>
      </c>
      <c r="AE29" s="40">
        <v>694</v>
      </c>
      <c r="AF29" s="40">
        <v>824</v>
      </c>
      <c r="AG29" s="45">
        <f t="shared" si="3"/>
        <v>0.84223300970873782</v>
      </c>
      <c r="AH29" s="43">
        <v>9</v>
      </c>
      <c r="AI29" s="45">
        <v>0.99</v>
      </c>
      <c r="AJ29" s="40">
        <v>162</v>
      </c>
      <c r="AK29" s="43">
        <v>45</v>
      </c>
      <c r="AL29" s="43">
        <v>91</v>
      </c>
      <c r="AM29" s="43">
        <v>130</v>
      </c>
      <c r="AN29" s="43"/>
      <c r="AO29" s="43"/>
      <c r="AP29" s="45"/>
      <c r="AQ29" s="43"/>
      <c r="AR29" s="45"/>
      <c r="AS29" s="43"/>
      <c r="AT29" s="43"/>
      <c r="AU29" s="43"/>
      <c r="AV29" s="43"/>
      <c r="AW29" s="43">
        <v>753</v>
      </c>
      <c r="AX29" s="40">
        <v>870</v>
      </c>
      <c r="AY29" s="45">
        <f t="shared" si="6"/>
        <v>0.8655172413793103</v>
      </c>
      <c r="AZ29" s="40">
        <v>1</v>
      </c>
      <c r="BA29" s="45">
        <v>1.1599999999999999</v>
      </c>
      <c r="BB29" s="40">
        <v>189</v>
      </c>
      <c r="BC29" s="43">
        <v>52</v>
      </c>
      <c r="BD29" s="43">
        <v>100</v>
      </c>
      <c r="BE29" s="40">
        <v>182</v>
      </c>
      <c r="BF29" s="10">
        <v>42634</v>
      </c>
      <c r="BG29" s="57">
        <f>(BF29-AD29)/30</f>
        <v>13.966666666666667</v>
      </c>
      <c r="BH29" s="60">
        <v>736</v>
      </c>
      <c r="BI29" s="8">
        <v>702</v>
      </c>
      <c r="BJ29" s="91">
        <v>1</v>
      </c>
      <c r="BK29" s="80"/>
      <c r="BL29" s="67"/>
      <c r="BM29" s="81"/>
      <c r="BN29" s="66"/>
      <c r="BO29" s="66"/>
      <c r="BP29" s="66"/>
      <c r="BQ29" s="68"/>
      <c r="BR29" s="66"/>
      <c r="BS29" s="81"/>
      <c r="BT29" s="66"/>
      <c r="BU29" s="66"/>
      <c r="BV29" s="66"/>
      <c r="BW29" s="66"/>
      <c r="BX29" s="66"/>
      <c r="BY29" s="81"/>
      <c r="BZ29" s="66"/>
      <c r="CA29" s="66"/>
      <c r="CB29" s="66"/>
      <c r="CC29" s="68"/>
      <c r="CD29" s="66"/>
      <c r="CE29" s="81"/>
      <c r="CF29" s="66"/>
      <c r="CG29" s="66"/>
      <c r="CH29" s="66"/>
      <c r="CI29" s="68"/>
      <c r="CJ29" s="70"/>
      <c r="CK29" s="81"/>
      <c r="CL29" s="66"/>
      <c r="CM29" s="66"/>
      <c r="CN29" s="66"/>
      <c r="CO29" s="68"/>
      <c r="CP29" s="66"/>
      <c r="CQ29" s="81"/>
      <c r="CR29" s="75"/>
      <c r="CS29" s="13"/>
      <c r="CT29" s="13"/>
      <c r="CU29" s="13"/>
      <c r="CV29" s="13"/>
      <c r="CW29" s="12"/>
      <c r="CX29" s="9"/>
      <c r="CY29" s="9"/>
      <c r="CZ29" s="8"/>
      <c r="DA29" s="8"/>
      <c r="DB29" s="8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</row>
    <row r="30" spans="1:175" s="17" customFormat="1">
      <c r="A30" s="6">
        <v>29</v>
      </c>
      <c r="B30" s="6" t="s">
        <v>139</v>
      </c>
      <c r="C30" s="6" t="s">
        <v>141</v>
      </c>
      <c r="D30" s="6"/>
      <c r="E30" s="6"/>
      <c r="F30" s="55">
        <v>21.78</v>
      </c>
      <c r="G30" s="6" t="s">
        <v>13</v>
      </c>
      <c r="H30" s="30" t="s">
        <v>5</v>
      </c>
      <c r="I30" s="30" t="s">
        <v>6</v>
      </c>
      <c r="J30" s="29">
        <v>39944</v>
      </c>
      <c r="K30" s="14">
        <f t="shared" si="0"/>
        <v>6.7150684931506852</v>
      </c>
      <c r="L30" s="15">
        <f t="shared" si="1"/>
        <v>81.7</v>
      </c>
      <c r="M30" s="29">
        <v>39944</v>
      </c>
      <c r="N30" s="30">
        <v>1</v>
      </c>
      <c r="O30" s="9">
        <f t="shared" si="2"/>
        <v>81.36666666666666</v>
      </c>
      <c r="P30" s="29">
        <v>39954</v>
      </c>
      <c r="Q30" s="43">
        <v>1</v>
      </c>
      <c r="R30" s="43"/>
      <c r="S30" s="43"/>
      <c r="T30" s="43"/>
      <c r="U30" s="43"/>
      <c r="V30" s="43"/>
      <c r="W30" s="43"/>
      <c r="X30" s="43">
        <v>1</v>
      </c>
      <c r="Y30" s="43" t="s">
        <v>257</v>
      </c>
      <c r="Z30" s="40" t="s">
        <v>210</v>
      </c>
      <c r="AA30" s="40" t="s">
        <v>27</v>
      </c>
      <c r="AB30" s="43">
        <v>1</v>
      </c>
      <c r="AC30" s="33">
        <v>112000</v>
      </c>
      <c r="AD30" s="29">
        <v>42395</v>
      </c>
      <c r="AE30" s="40">
        <v>707</v>
      </c>
      <c r="AF30" s="40">
        <v>964</v>
      </c>
      <c r="AG30" s="45">
        <f t="shared" si="3"/>
        <v>0.73340248962655596</v>
      </c>
      <c r="AH30" s="43">
        <v>1</v>
      </c>
      <c r="AI30" s="45">
        <v>1.01</v>
      </c>
      <c r="AJ30" s="40">
        <v>274</v>
      </c>
      <c r="AK30" s="43">
        <v>71</v>
      </c>
      <c r="AL30" s="43">
        <v>200</v>
      </c>
      <c r="AM30" s="43">
        <v>437</v>
      </c>
      <c r="AN30" s="43">
        <v>642</v>
      </c>
      <c r="AO30" s="43">
        <v>722</v>
      </c>
      <c r="AP30" s="45">
        <f t="shared" ref="AP30:AP37" si="8">(AN30/AO30)</f>
        <v>0.88919667590027696</v>
      </c>
      <c r="AQ30" s="43">
        <v>1</v>
      </c>
      <c r="AR30" s="45">
        <v>0.89</v>
      </c>
      <c r="AS30" s="43"/>
      <c r="AT30" s="43"/>
      <c r="AU30" s="43"/>
      <c r="AV30" s="43"/>
      <c r="AW30" s="40">
        <v>685</v>
      </c>
      <c r="AX30" s="40">
        <v>741</v>
      </c>
      <c r="AY30" s="45">
        <f t="shared" si="6"/>
        <v>0.92442645074224017</v>
      </c>
      <c r="AZ30" s="40">
        <v>1</v>
      </c>
      <c r="BA30" s="40">
        <v>1.1599999999999999</v>
      </c>
      <c r="BB30" s="40"/>
      <c r="BC30" s="43"/>
      <c r="BD30" s="43"/>
      <c r="BE30" s="40"/>
      <c r="BF30" s="34">
        <v>42626</v>
      </c>
      <c r="BG30" s="57">
        <f>(BF30-AD30)/30</f>
        <v>7.7</v>
      </c>
      <c r="BH30" s="56" t="s">
        <v>285</v>
      </c>
      <c r="BI30" s="8">
        <v>741</v>
      </c>
      <c r="BJ30" s="60">
        <v>1</v>
      </c>
      <c r="BK30" s="80"/>
      <c r="BL30" s="67"/>
      <c r="BM30" s="81"/>
      <c r="BN30" s="66"/>
      <c r="BO30" s="66"/>
      <c r="BP30" s="66"/>
      <c r="BQ30" s="68"/>
      <c r="BR30" s="66"/>
      <c r="BS30" s="81"/>
      <c r="BT30" s="66"/>
      <c r="BU30" s="66"/>
      <c r="BV30" s="66"/>
      <c r="BW30" s="66"/>
      <c r="BX30" s="66"/>
      <c r="BY30" s="81"/>
      <c r="BZ30" s="66"/>
      <c r="CA30" s="66"/>
      <c r="CB30" s="66"/>
      <c r="CC30" s="68"/>
      <c r="CD30" s="66"/>
      <c r="CE30" s="81"/>
      <c r="CF30" s="66"/>
      <c r="CG30" s="66"/>
      <c r="CH30" s="66"/>
      <c r="CI30" s="68"/>
      <c r="CJ30" s="70"/>
      <c r="CK30" s="81"/>
      <c r="CL30" s="66"/>
      <c r="CM30" s="66"/>
      <c r="CN30" s="66"/>
      <c r="CO30" s="68"/>
      <c r="CP30" s="66"/>
      <c r="CQ30" s="81"/>
      <c r="CR30" s="75"/>
      <c r="CS30" s="13"/>
      <c r="CT30" s="13"/>
      <c r="CU30" s="13"/>
      <c r="CV30" s="13"/>
      <c r="CW30" s="12"/>
      <c r="CX30" s="9"/>
      <c r="CY30" s="9"/>
      <c r="CZ30" s="8"/>
      <c r="DA30" s="8"/>
      <c r="DB30" s="8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</row>
    <row r="31" spans="1:175" s="17" customFormat="1">
      <c r="A31" s="6">
        <v>30</v>
      </c>
      <c r="B31" s="6" t="s">
        <v>139</v>
      </c>
      <c r="C31" s="6" t="s">
        <v>142</v>
      </c>
      <c r="D31" s="6"/>
      <c r="E31" s="6"/>
      <c r="F31" s="55">
        <v>20.898</v>
      </c>
      <c r="G31" s="6" t="s">
        <v>9</v>
      </c>
      <c r="H31" s="30" t="s">
        <v>5</v>
      </c>
      <c r="I31" s="30" t="s">
        <v>6</v>
      </c>
      <c r="J31" s="29">
        <v>39412</v>
      </c>
      <c r="K31" s="14">
        <f t="shared" si="0"/>
        <v>7.9616438356164387</v>
      </c>
      <c r="L31" s="15">
        <f t="shared" si="1"/>
        <v>41.733333333333334</v>
      </c>
      <c r="M31" s="29">
        <v>41066</v>
      </c>
      <c r="N31" s="30">
        <v>2</v>
      </c>
      <c r="O31" s="9">
        <f t="shared" si="2"/>
        <v>94.2</v>
      </c>
      <c r="P31" s="29">
        <v>39492</v>
      </c>
      <c r="Q31" s="43">
        <v>1</v>
      </c>
      <c r="R31" s="43"/>
      <c r="S31" s="43"/>
      <c r="T31" s="43"/>
      <c r="U31" s="43"/>
      <c r="V31" s="43"/>
      <c r="W31" s="43"/>
      <c r="X31" s="43"/>
      <c r="Y31" s="43" t="s">
        <v>261</v>
      </c>
      <c r="Z31" s="40" t="s">
        <v>211</v>
      </c>
      <c r="AA31" s="40" t="s">
        <v>27</v>
      </c>
      <c r="AB31" s="43">
        <v>1</v>
      </c>
      <c r="AC31" s="33">
        <v>39889</v>
      </c>
      <c r="AD31" s="29">
        <v>42318</v>
      </c>
      <c r="AE31" s="40">
        <v>667</v>
      </c>
      <c r="AF31" s="40">
        <v>1307</v>
      </c>
      <c r="AG31" s="45">
        <f t="shared" si="3"/>
        <v>0.51032899770466722</v>
      </c>
      <c r="AH31" s="43">
        <v>14</v>
      </c>
      <c r="AI31" s="45">
        <v>0.79</v>
      </c>
      <c r="AJ31" s="40">
        <v>254</v>
      </c>
      <c r="AK31" s="43">
        <v>99</v>
      </c>
      <c r="AL31" s="43">
        <v>132</v>
      </c>
      <c r="AM31" s="43">
        <v>115</v>
      </c>
      <c r="AN31" s="43">
        <v>793</v>
      </c>
      <c r="AO31" s="43">
        <v>1200</v>
      </c>
      <c r="AP31" s="45">
        <f t="shared" si="8"/>
        <v>0.66083333333333338</v>
      </c>
      <c r="AQ31" s="43">
        <v>7</v>
      </c>
      <c r="AR31" s="45">
        <v>0.8</v>
      </c>
      <c r="AS31" s="43"/>
      <c r="AT31" s="43"/>
      <c r="AU31" s="43"/>
      <c r="AV31" s="43"/>
      <c r="AW31" s="43">
        <v>956</v>
      </c>
      <c r="AX31" s="40">
        <v>1885</v>
      </c>
      <c r="AY31" s="45">
        <f t="shared" si="6"/>
        <v>0.50716180371352781</v>
      </c>
      <c r="AZ31" s="40">
        <v>1</v>
      </c>
      <c r="BA31" s="45">
        <v>0.93</v>
      </c>
      <c r="BB31" s="40"/>
      <c r="BC31" s="43"/>
      <c r="BD31" s="43"/>
      <c r="BE31" s="40"/>
      <c r="BF31" s="7">
        <v>42692</v>
      </c>
      <c r="BG31" s="57">
        <f>(BF31-AD31)/30</f>
        <v>12.466666666666667</v>
      </c>
      <c r="BH31" s="60">
        <v>1203</v>
      </c>
      <c r="BI31" s="8">
        <v>2154</v>
      </c>
      <c r="BJ31" s="91">
        <v>1</v>
      </c>
      <c r="BK31" s="80"/>
      <c r="BL31" s="67"/>
      <c r="BM31" s="81"/>
      <c r="BN31" s="66"/>
      <c r="BO31" s="66"/>
      <c r="BP31" s="66"/>
      <c r="BQ31" s="68"/>
      <c r="BR31" s="66"/>
      <c r="BS31" s="81"/>
      <c r="BT31" s="66"/>
      <c r="BU31" s="66"/>
      <c r="BV31" s="66"/>
      <c r="BW31" s="66"/>
      <c r="BX31" s="66"/>
      <c r="BY31" s="81"/>
      <c r="BZ31" s="66"/>
      <c r="CA31" s="66"/>
      <c r="CB31" s="66"/>
      <c r="CC31" s="68"/>
      <c r="CD31" s="66"/>
      <c r="CE31" s="81"/>
      <c r="CF31" s="66"/>
      <c r="CG31" s="66"/>
      <c r="CH31" s="66"/>
      <c r="CI31" s="68"/>
      <c r="CJ31" s="70"/>
      <c r="CK31" s="81"/>
      <c r="CL31" s="66"/>
      <c r="CM31" s="66"/>
      <c r="CN31" s="66"/>
      <c r="CO31" s="68"/>
      <c r="CP31" s="66"/>
      <c r="CQ31" s="81"/>
      <c r="CR31" s="75"/>
      <c r="CS31" s="13"/>
      <c r="CT31" s="13"/>
      <c r="CU31" s="13"/>
      <c r="CV31" s="13"/>
      <c r="CW31" s="12"/>
      <c r="CX31" s="9"/>
      <c r="CY31" s="9"/>
      <c r="CZ31" s="8"/>
      <c r="DA31" s="8"/>
      <c r="DB31" s="8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</row>
    <row r="32" spans="1:175" s="17" customFormat="1">
      <c r="A32" s="6">
        <v>31</v>
      </c>
      <c r="B32" s="6" t="s">
        <v>137</v>
      </c>
      <c r="C32" s="6" t="s">
        <v>141</v>
      </c>
      <c r="D32" s="6"/>
      <c r="E32" s="6"/>
      <c r="F32" s="55">
        <v>20.420999999999999</v>
      </c>
      <c r="G32" s="6" t="s">
        <v>14</v>
      </c>
      <c r="H32" s="30" t="s">
        <v>5</v>
      </c>
      <c r="I32" s="30" t="s">
        <v>6</v>
      </c>
      <c r="J32" s="29">
        <v>40445</v>
      </c>
      <c r="K32" s="14">
        <f t="shared" si="0"/>
        <v>4.3890410958904109</v>
      </c>
      <c r="L32" s="15">
        <f t="shared" si="1"/>
        <v>13.033333333333333</v>
      </c>
      <c r="M32" s="29">
        <v>41656</v>
      </c>
      <c r="N32" s="30">
        <v>2</v>
      </c>
      <c r="O32" s="9">
        <f t="shared" si="2"/>
        <v>53.4</v>
      </c>
      <c r="P32" s="29">
        <v>40445</v>
      </c>
      <c r="Q32" s="43"/>
      <c r="R32" s="43"/>
      <c r="S32" s="43"/>
      <c r="T32" s="43"/>
      <c r="U32" s="43">
        <v>1</v>
      </c>
      <c r="V32" s="43"/>
      <c r="W32" s="43"/>
      <c r="X32" s="43"/>
      <c r="Y32" s="43" t="s">
        <v>263</v>
      </c>
      <c r="Z32" s="40" t="s">
        <v>119</v>
      </c>
      <c r="AA32" s="40" t="s">
        <v>212</v>
      </c>
      <c r="AB32" s="43">
        <v>2</v>
      </c>
      <c r="AC32" s="33">
        <v>15190</v>
      </c>
      <c r="AD32" s="29">
        <v>42047</v>
      </c>
      <c r="AE32" s="40">
        <v>321</v>
      </c>
      <c r="AF32" s="40">
        <v>266</v>
      </c>
      <c r="AG32" s="45">
        <f t="shared" si="3"/>
        <v>1.2067669172932332</v>
      </c>
      <c r="AH32" s="43">
        <v>1</v>
      </c>
      <c r="AI32" s="45">
        <v>0.83</v>
      </c>
      <c r="AJ32" s="40">
        <v>190</v>
      </c>
      <c r="AK32" s="43">
        <v>34</v>
      </c>
      <c r="AL32" s="43">
        <v>142</v>
      </c>
      <c r="AM32" s="43">
        <v>197</v>
      </c>
      <c r="AN32" s="43">
        <v>583</v>
      </c>
      <c r="AO32" s="43">
        <v>323</v>
      </c>
      <c r="AP32" s="45">
        <f t="shared" si="8"/>
        <v>1.804953560371517</v>
      </c>
      <c r="AQ32" s="43">
        <v>1</v>
      </c>
      <c r="AR32" s="45">
        <v>1.01</v>
      </c>
      <c r="AS32" s="43">
        <v>182</v>
      </c>
      <c r="AT32" s="43">
        <v>31</v>
      </c>
      <c r="AU32" s="43">
        <v>129</v>
      </c>
      <c r="AV32" s="43">
        <v>109</v>
      </c>
      <c r="AW32" s="43">
        <v>517</v>
      </c>
      <c r="AX32" s="40">
        <v>293</v>
      </c>
      <c r="AY32" s="45">
        <f t="shared" si="6"/>
        <v>1.764505119453925</v>
      </c>
      <c r="AZ32" s="40">
        <v>4</v>
      </c>
      <c r="BA32" s="45">
        <v>1.02</v>
      </c>
      <c r="BB32" s="40">
        <v>186</v>
      </c>
      <c r="BC32" s="43">
        <v>31</v>
      </c>
      <c r="BD32" s="43">
        <v>136</v>
      </c>
      <c r="BE32" s="40">
        <v>94</v>
      </c>
      <c r="BF32" s="29">
        <v>42726</v>
      </c>
      <c r="BG32" s="57">
        <f>(BF32-AD32)/30</f>
        <v>22.633333333333333</v>
      </c>
      <c r="BH32" s="58">
        <v>452</v>
      </c>
      <c r="BI32" s="40">
        <v>298</v>
      </c>
      <c r="BJ32" s="58">
        <v>1</v>
      </c>
      <c r="BK32" s="80"/>
      <c r="BL32" s="67"/>
      <c r="BM32" s="81"/>
      <c r="BN32" s="66"/>
      <c r="BO32" s="66"/>
      <c r="BP32" s="66"/>
      <c r="BQ32" s="68"/>
      <c r="BR32" s="66"/>
      <c r="BS32" s="81"/>
      <c r="BT32" s="66"/>
      <c r="BU32" s="66"/>
      <c r="BV32" s="66"/>
      <c r="BW32" s="66"/>
      <c r="BX32" s="66"/>
      <c r="BY32" s="81"/>
      <c r="BZ32" s="66"/>
      <c r="CA32" s="66"/>
      <c r="CB32" s="66"/>
      <c r="CC32" s="68"/>
      <c r="CD32" s="66"/>
      <c r="CE32" s="81"/>
      <c r="CF32" s="66"/>
      <c r="CG32" s="66"/>
      <c r="CH32" s="66"/>
      <c r="CI32" s="68"/>
      <c r="CJ32" s="70"/>
      <c r="CK32" s="81"/>
      <c r="CL32" s="66"/>
      <c r="CM32" s="66"/>
      <c r="CN32" s="66"/>
      <c r="CO32" s="68"/>
      <c r="CP32" s="66"/>
      <c r="CQ32" s="81"/>
      <c r="CR32" s="75"/>
      <c r="CS32" s="13"/>
      <c r="CT32" s="13"/>
      <c r="CU32" s="13"/>
      <c r="CV32" s="13"/>
      <c r="CW32" s="12"/>
      <c r="CX32" s="9"/>
      <c r="CY32" s="9"/>
      <c r="CZ32" s="8"/>
      <c r="DA32" s="8"/>
      <c r="DB32" s="8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</row>
    <row r="33" spans="1:175" s="17" customFormat="1">
      <c r="A33" s="6">
        <v>32</v>
      </c>
      <c r="B33" s="6" t="s">
        <v>137</v>
      </c>
      <c r="C33" s="6"/>
      <c r="D33" s="6" t="s">
        <v>146</v>
      </c>
      <c r="E33" s="6"/>
      <c r="F33" s="8">
        <v>26.55</v>
      </c>
      <c r="G33" s="6" t="s">
        <v>213</v>
      </c>
      <c r="H33" s="30" t="s">
        <v>5</v>
      </c>
      <c r="I33" s="30" t="s">
        <v>6</v>
      </c>
      <c r="J33" s="29">
        <v>35565</v>
      </c>
      <c r="K33" s="14">
        <f t="shared" si="0"/>
        <v>18.720547945205478</v>
      </c>
      <c r="L33" s="15">
        <f t="shared" si="1"/>
        <v>18.266666666666666</v>
      </c>
      <c r="M33" s="29">
        <v>41850</v>
      </c>
      <c r="N33" s="30">
        <v>5</v>
      </c>
      <c r="O33" s="9">
        <f t="shared" si="2"/>
        <v>79.7</v>
      </c>
      <c r="P33" s="29">
        <v>40007</v>
      </c>
      <c r="Q33" s="43"/>
      <c r="R33" s="43"/>
      <c r="S33" s="43">
        <v>1</v>
      </c>
      <c r="T33" s="43"/>
      <c r="U33" s="43">
        <v>1</v>
      </c>
      <c r="V33" s="43">
        <v>1</v>
      </c>
      <c r="W33" s="43"/>
      <c r="X33" s="43">
        <v>1</v>
      </c>
      <c r="Y33" s="43" t="s">
        <v>257</v>
      </c>
      <c r="Z33" s="40" t="s">
        <v>214</v>
      </c>
      <c r="AA33" s="40" t="s">
        <v>215</v>
      </c>
      <c r="AB33" s="43">
        <v>7</v>
      </c>
      <c r="AC33" s="33"/>
      <c r="AD33" s="29">
        <v>42398</v>
      </c>
      <c r="AE33" s="40">
        <v>1417</v>
      </c>
      <c r="AF33" s="40">
        <v>534</v>
      </c>
      <c r="AG33" s="45">
        <f t="shared" si="3"/>
        <v>2.6535580524344571</v>
      </c>
      <c r="AH33" s="43">
        <v>1</v>
      </c>
      <c r="AI33" s="45">
        <v>0.78</v>
      </c>
      <c r="AJ33" s="40">
        <v>279</v>
      </c>
      <c r="AK33" s="43">
        <v>49</v>
      </c>
      <c r="AL33" s="43">
        <v>174</v>
      </c>
      <c r="AM33" s="43">
        <v>277</v>
      </c>
      <c r="AN33" s="43">
        <v>1657</v>
      </c>
      <c r="AO33" s="43">
        <v>661</v>
      </c>
      <c r="AP33" s="45">
        <f t="shared" si="8"/>
        <v>2.5068078668683813</v>
      </c>
      <c r="AQ33" s="43">
        <v>7</v>
      </c>
      <c r="AR33" s="45">
        <v>0.94</v>
      </c>
      <c r="AS33" s="43">
        <v>255</v>
      </c>
      <c r="AT33" s="43">
        <v>46</v>
      </c>
      <c r="AU33" s="43">
        <v>168</v>
      </c>
      <c r="AV33" s="43">
        <v>201</v>
      </c>
      <c r="AW33" s="43"/>
      <c r="AX33" s="40"/>
      <c r="AY33" s="45"/>
      <c r="AZ33" s="40"/>
      <c r="BA33" s="45"/>
      <c r="BB33" s="40"/>
      <c r="BC33" s="43"/>
      <c r="BD33" s="43"/>
      <c r="BE33" s="40"/>
      <c r="BF33" s="29">
        <v>42747</v>
      </c>
      <c r="BG33" s="57">
        <f>(BF33-AD33)/30</f>
        <v>11.633333333333333</v>
      </c>
      <c r="BH33" s="58">
        <v>1790</v>
      </c>
      <c r="BI33" s="40">
        <v>730</v>
      </c>
      <c r="BJ33" s="58">
        <v>14</v>
      </c>
      <c r="BK33" s="80"/>
      <c r="BL33" s="67"/>
      <c r="BM33" s="81"/>
      <c r="BN33" s="66"/>
      <c r="BO33" s="66"/>
      <c r="BP33" s="66"/>
      <c r="BQ33" s="68"/>
      <c r="BR33" s="66"/>
      <c r="BS33" s="81"/>
      <c r="BT33" s="66"/>
      <c r="BU33" s="66"/>
      <c r="BV33" s="66"/>
      <c r="BW33" s="66"/>
      <c r="BX33" s="66"/>
      <c r="BY33" s="81"/>
      <c r="BZ33" s="66"/>
      <c r="CA33" s="66"/>
      <c r="CB33" s="66"/>
      <c r="CC33" s="68"/>
      <c r="CD33" s="66"/>
      <c r="CE33" s="81"/>
      <c r="CF33" s="66"/>
      <c r="CG33" s="66"/>
      <c r="CH33" s="66"/>
      <c r="CI33" s="68"/>
      <c r="CJ33" s="70"/>
      <c r="CK33" s="81"/>
      <c r="CL33" s="66"/>
      <c r="CM33" s="66"/>
      <c r="CN33" s="66"/>
      <c r="CO33" s="68"/>
      <c r="CP33" s="66"/>
      <c r="CQ33" s="81"/>
      <c r="CR33" s="75"/>
      <c r="CS33" s="13"/>
      <c r="CT33" s="13"/>
      <c r="CU33" s="13"/>
      <c r="CV33" s="13"/>
      <c r="CW33" s="12"/>
      <c r="CX33" s="9"/>
      <c r="CY33" s="9"/>
      <c r="CZ33" s="8"/>
      <c r="DA33" s="8"/>
      <c r="DB33" s="8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</row>
    <row r="34" spans="1:175" s="17" customFormat="1">
      <c r="A34" s="6">
        <v>33</v>
      </c>
      <c r="B34" s="6" t="s">
        <v>137</v>
      </c>
      <c r="C34" s="6" t="s">
        <v>142</v>
      </c>
      <c r="D34" s="6"/>
      <c r="E34" s="6"/>
      <c r="F34" s="55">
        <v>19.542999999999999</v>
      </c>
      <c r="G34" s="6" t="s">
        <v>18</v>
      </c>
      <c r="H34" s="9" t="s">
        <v>5</v>
      </c>
      <c r="I34" s="9" t="s">
        <v>6</v>
      </c>
      <c r="J34" s="10">
        <v>35607</v>
      </c>
      <c r="K34" s="14">
        <f t="shared" ref="K34:K65" si="9">(AD34-J34)/365</f>
        <v>17.717808219178082</v>
      </c>
      <c r="L34" s="15">
        <f t="shared" ref="L34:L65" si="10">(AD34-M34)/30</f>
        <v>80.566666666666663</v>
      </c>
      <c r="M34" s="10">
        <v>39657</v>
      </c>
      <c r="N34" s="9">
        <v>3</v>
      </c>
      <c r="O34" s="9">
        <f t="shared" ref="O34:O65" si="11">(AD34-P34)/30</f>
        <v>105.43333333333334</v>
      </c>
      <c r="P34" s="10">
        <v>38911</v>
      </c>
      <c r="Q34" s="15">
        <v>1</v>
      </c>
      <c r="R34" s="15"/>
      <c r="S34" s="15">
        <v>1</v>
      </c>
      <c r="T34" s="15"/>
      <c r="U34" s="15"/>
      <c r="V34" s="15"/>
      <c r="W34" s="15"/>
      <c r="X34" s="15"/>
      <c r="Y34" s="15" t="s">
        <v>259</v>
      </c>
      <c r="Z34" s="11" t="s">
        <v>67</v>
      </c>
      <c r="AA34" s="11" t="s">
        <v>68</v>
      </c>
      <c r="AB34" s="15">
        <v>4</v>
      </c>
      <c r="AC34" s="9"/>
      <c r="AD34" s="35">
        <v>42074</v>
      </c>
      <c r="AE34" s="19">
        <v>509</v>
      </c>
      <c r="AF34" s="9">
        <v>615</v>
      </c>
      <c r="AG34" s="45">
        <f t="shared" ref="AG34:AG65" si="12">(AE34/AF34)</f>
        <v>0.82764227642276422</v>
      </c>
      <c r="AH34" s="15">
        <v>1</v>
      </c>
      <c r="AI34" s="36">
        <v>1.1299999999999999</v>
      </c>
      <c r="AJ34" s="9">
        <v>225</v>
      </c>
      <c r="AK34" s="28">
        <v>62</v>
      </c>
      <c r="AL34" s="28">
        <v>138</v>
      </c>
      <c r="AM34" s="28">
        <v>121</v>
      </c>
      <c r="AN34" s="19">
        <v>549</v>
      </c>
      <c r="AO34" s="15">
        <v>573</v>
      </c>
      <c r="AP34" s="45">
        <f t="shared" si="8"/>
        <v>0.95811518324607325</v>
      </c>
      <c r="AQ34" s="15">
        <v>1</v>
      </c>
      <c r="AR34" s="36">
        <v>1.38</v>
      </c>
      <c r="AS34" s="15">
        <v>151</v>
      </c>
      <c r="AT34" s="28">
        <v>48</v>
      </c>
      <c r="AU34" s="19">
        <v>85</v>
      </c>
      <c r="AV34" s="15">
        <v>90</v>
      </c>
      <c r="AW34" s="28">
        <v>634</v>
      </c>
      <c r="AX34" s="19">
        <v>638</v>
      </c>
      <c r="AY34" s="45">
        <f t="shared" ref="AY34:AY57" si="13">(AW34/AX34)</f>
        <v>0.99373040752351094</v>
      </c>
      <c r="AZ34" s="9">
        <v>1</v>
      </c>
      <c r="BA34" s="36">
        <v>1.39</v>
      </c>
      <c r="BB34" s="9">
        <v>146</v>
      </c>
      <c r="BC34" s="28">
        <v>48</v>
      </c>
      <c r="BD34" s="19">
        <v>85</v>
      </c>
      <c r="BE34" s="28">
        <v>61</v>
      </c>
      <c r="BF34" s="7">
        <v>42662</v>
      </c>
      <c r="BG34" s="57">
        <f>(BF34-AD34)/30</f>
        <v>19.600000000000001</v>
      </c>
      <c r="BH34" s="60">
        <v>652</v>
      </c>
      <c r="BI34" s="8">
        <v>643</v>
      </c>
      <c r="BJ34" s="91">
        <v>1</v>
      </c>
      <c r="BK34" s="80"/>
      <c r="BL34" s="67"/>
      <c r="BM34" s="81"/>
      <c r="BN34" s="66"/>
      <c r="BO34" s="66"/>
      <c r="BP34" s="66"/>
      <c r="BQ34" s="68"/>
      <c r="BR34" s="66"/>
      <c r="BS34" s="81"/>
      <c r="BT34" s="66"/>
      <c r="BU34" s="66"/>
      <c r="BV34" s="66"/>
      <c r="BW34" s="66"/>
      <c r="BX34" s="66"/>
      <c r="BY34" s="81"/>
      <c r="BZ34" s="66"/>
      <c r="CA34" s="66"/>
      <c r="CB34" s="66"/>
      <c r="CC34" s="68"/>
      <c r="CD34" s="66"/>
      <c r="CE34" s="81"/>
      <c r="CF34" s="66"/>
      <c r="CG34" s="66"/>
      <c r="CH34" s="66"/>
      <c r="CI34" s="68"/>
      <c r="CJ34" s="70"/>
      <c r="CK34" s="81"/>
      <c r="CL34" s="66"/>
      <c r="CM34" s="66"/>
      <c r="CN34" s="66"/>
      <c r="CO34" s="68"/>
      <c r="CP34" s="66"/>
      <c r="CQ34" s="81"/>
      <c r="CR34" s="75"/>
      <c r="CS34" s="13"/>
      <c r="CT34" s="13"/>
      <c r="CU34" s="13"/>
      <c r="CV34" s="13"/>
      <c r="CW34" s="12"/>
      <c r="CX34" s="9"/>
      <c r="CY34" s="9"/>
      <c r="CZ34" s="8"/>
      <c r="DA34" s="8"/>
      <c r="DB34" s="8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</row>
    <row r="35" spans="1:175" s="17" customFormat="1">
      <c r="A35" s="6">
        <v>34</v>
      </c>
      <c r="B35" s="6" t="s">
        <v>139</v>
      </c>
      <c r="C35" s="6"/>
      <c r="D35" s="6" t="s">
        <v>138</v>
      </c>
      <c r="E35" s="6"/>
      <c r="F35" s="55">
        <v>26.559000000000001</v>
      </c>
      <c r="G35" s="6" t="s">
        <v>12</v>
      </c>
      <c r="H35" s="9" t="s">
        <v>11</v>
      </c>
      <c r="I35" s="9" t="s">
        <v>6</v>
      </c>
      <c r="J35" s="10">
        <v>41189</v>
      </c>
      <c r="K35" s="14">
        <f t="shared" si="9"/>
        <v>2.967123287671233</v>
      </c>
      <c r="L35" s="15">
        <f t="shared" si="10"/>
        <v>35.333333333333336</v>
      </c>
      <c r="M35" s="10">
        <v>41212</v>
      </c>
      <c r="N35" s="9">
        <v>2</v>
      </c>
      <c r="O35" s="9">
        <f t="shared" si="11"/>
        <v>35</v>
      </c>
      <c r="P35" s="10">
        <v>41222</v>
      </c>
      <c r="Q35" s="15">
        <v>1</v>
      </c>
      <c r="R35" s="15"/>
      <c r="S35" s="15"/>
      <c r="T35" s="15"/>
      <c r="U35" s="15"/>
      <c r="V35" s="15"/>
      <c r="W35" s="15"/>
      <c r="X35" s="15">
        <v>1</v>
      </c>
      <c r="Y35" s="15" t="s">
        <v>262</v>
      </c>
      <c r="Z35" s="11" t="s">
        <v>216</v>
      </c>
      <c r="AA35" s="11" t="s">
        <v>217</v>
      </c>
      <c r="AB35" s="15">
        <v>3</v>
      </c>
      <c r="AC35" s="9">
        <v>108500</v>
      </c>
      <c r="AD35" s="35">
        <v>42272</v>
      </c>
      <c r="AE35" s="19">
        <v>974</v>
      </c>
      <c r="AF35" s="9">
        <v>1598</v>
      </c>
      <c r="AG35" s="45">
        <f t="shared" si="12"/>
        <v>0.60951188986232796</v>
      </c>
      <c r="AH35" s="15">
        <v>33</v>
      </c>
      <c r="AI35" s="36">
        <v>1.39</v>
      </c>
      <c r="AJ35" s="9">
        <v>197</v>
      </c>
      <c r="AK35" s="28">
        <v>41</v>
      </c>
      <c r="AL35" s="28">
        <v>131</v>
      </c>
      <c r="AM35" s="28">
        <v>123</v>
      </c>
      <c r="AN35" s="19">
        <v>1064</v>
      </c>
      <c r="AO35" s="15">
        <v>1494</v>
      </c>
      <c r="AP35" s="45">
        <f t="shared" si="8"/>
        <v>0.71218206157965191</v>
      </c>
      <c r="AQ35" s="15">
        <v>10</v>
      </c>
      <c r="AR35" s="36">
        <v>1.36</v>
      </c>
      <c r="AS35" s="15"/>
      <c r="AT35" s="28"/>
      <c r="AU35" s="19"/>
      <c r="AV35" s="15"/>
      <c r="AW35" s="28">
        <v>1180</v>
      </c>
      <c r="AX35" s="19">
        <v>1563</v>
      </c>
      <c r="AY35" s="45">
        <f t="shared" si="13"/>
        <v>0.75495841330774149</v>
      </c>
      <c r="AZ35" s="9">
        <v>4</v>
      </c>
      <c r="BA35" s="36">
        <v>1.38</v>
      </c>
      <c r="BB35" s="9">
        <v>222</v>
      </c>
      <c r="BC35" s="28">
        <v>52</v>
      </c>
      <c r="BD35" s="19">
        <v>145</v>
      </c>
      <c r="BE35" s="28">
        <v>123</v>
      </c>
      <c r="BF35" s="29">
        <v>42748</v>
      </c>
      <c r="BG35" s="57">
        <f>(BF35-AD35)/30</f>
        <v>15.866666666666667</v>
      </c>
      <c r="BH35" s="58">
        <v>976</v>
      </c>
      <c r="BI35" s="40">
        <v>1319</v>
      </c>
      <c r="BJ35" s="58">
        <v>1</v>
      </c>
      <c r="BK35" s="80"/>
      <c r="BL35" s="67"/>
      <c r="BM35" s="81"/>
      <c r="BN35" s="66"/>
      <c r="BO35" s="66"/>
      <c r="BP35" s="66"/>
      <c r="BQ35" s="68"/>
      <c r="BR35" s="66"/>
      <c r="BS35" s="81"/>
      <c r="BT35" s="66"/>
      <c r="BU35" s="66"/>
      <c r="BV35" s="66"/>
      <c r="BW35" s="66"/>
      <c r="BX35" s="66"/>
      <c r="BY35" s="81"/>
      <c r="BZ35" s="66"/>
      <c r="CA35" s="66"/>
      <c r="CB35" s="66"/>
      <c r="CC35" s="68"/>
      <c r="CD35" s="66"/>
      <c r="CE35" s="81"/>
      <c r="CF35" s="66"/>
      <c r="CG35" s="66"/>
      <c r="CH35" s="66"/>
      <c r="CI35" s="68"/>
      <c r="CJ35" s="70"/>
      <c r="CK35" s="81"/>
      <c r="CL35" s="66"/>
      <c r="CM35" s="66"/>
      <c r="CN35" s="66"/>
      <c r="CO35" s="68"/>
      <c r="CP35" s="66"/>
      <c r="CQ35" s="81"/>
      <c r="CR35" s="75"/>
      <c r="CS35" s="13"/>
      <c r="CT35" s="13"/>
      <c r="CU35" s="13"/>
      <c r="CV35" s="13"/>
      <c r="CW35" s="12"/>
      <c r="CX35" s="9"/>
      <c r="CY35" s="9"/>
      <c r="CZ35" s="8"/>
      <c r="DA35" s="8"/>
      <c r="DB35" s="8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</row>
    <row r="36" spans="1:175" s="17" customFormat="1">
      <c r="A36" s="6">
        <v>35</v>
      </c>
      <c r="B36" s="6" t="s">
        <v>139</v>
      </c>
      <c r="C36" s="6"/>
      <c r="D36" s="6"/>
      <c r="E36" s="6" t="s">
        <v>148</v>
      </c>
      <c r="F36" s="55">
        <v>26</v>
      </c>
      <c r="G36" s="6" t="s">
        <v>21</v>
      </c>
      <c r="H36" s="9" t="s">
        <v>82</v>
      </c>
      <c r="I36" s="9" t="s">
        <v>17</v>
      </c>
      <c r="J36" s="10">
        <v>34869</v>
      </c>
      <c r="K36" s="14">
        <f t="shared" si="9"/>
        <v>20.504109589041096</v>
      </c>
      <c r="L36" s="15">
        <f t="shared" si="10"/>
        <v>12.133333333333333</v>
      </c>
      <c r="M36" s="10">
        <v>41989</v>
      </c>
      <c r="N36" s="9">
        <v>7</v>
      </c>
      <c r="O36" s="9">
        <f t="shared" si="11"/>
        <v>83.8</v>
      </c>
      <c r="P36" s="10">
        <v>39839</v>
      </c>
      <c r="Q36" s="15">
        <v>1</v>
      </c>
      <c r="R36" s="15"/>
      <c r="S36" s="15"/>
      <c r="T36" s="15"/>
      <c r="U36" s="15"/>
      <c r="V36" s="15">
        <v>1</v>
      </c>
      <c r="W36" s="15">
        <v>1</v>
      </c>
      <c r="X36" s="15"/>
      <c r="Y36" s="15" t="s">
        <v>261</v>
      </c>
      <c r="Z36" s="11" t="s">
        <v>218</v>
      </c>
      <c r="AA36" s="11" t="s">
        <v>219</v>
      </c>
      <c r="AB36" s="15">
        <v>6</v>
      </c>
      <c r="AC36" s="9"/>
      <c r="AD36" s="35">
        <v>42353</v>
      </c>
      <c r="AE36" s="19">
        <v>174</v>
      </c>
      <c r="AF36" s="9">
        <v>227</v>
      </c>
      <c r="AG36" s="45">
        <f t="shared" si="12"/>
        <v>0.76651982378854622</v>
      </c>
      <c r="AH36" s="15">
        <v>14</v>
      </c>
      <c r="AI36" s="36">
        <v>0.78</v>
      </c>
      <c r="AJ36" s="9"/>
      <c r="AK36" s="28"/>
      <c r="AL36" s="28"/>
      <c r="AM36" s="28"/>
      <c r="AN36" s="19">
        <v>223</v>
      </c>
      <c r="AO36" s="15">
        <v>271</v>
      </c>
      <c r="AP36" s="45">
        <f t="shared" si="8"/>
        <v>0.82287822878228778</v>
      </c>
      <c r="AQ36" s="15">
        <v>6</v>
      </c>
      <c r="AR36" s="36">
        <v>0.84</v>
      </c>
      <c r="AS36" s="15"/>
      <c r="AT36" s="28"/>
      <c r="AU36" s="19"/>
      <c r="AV36" s="15"/>
      <c r="AW36" s="9">
        <v>184</v>
      </c>
      <c r="AX36" s="15">
        <v>226</v>
      </c>
      <c r="AY36" s="45">
        <f t="shared" si="13"/>
        <v>0.81415929203539827</v>
      </c>
      <c r="AZ36" s="28">
        <v>12</v>
      </c>
      <c r="BA36" s="38">
        <v>0.75</v>
      </c>
      <c r="BB36" s="9"/>
      <c r="BC36" s="28"/>
      <c r="BD36" s="19"/>
      <c r="BE36" s="28"/>
      <c r="BF36" s="10">
        <v>42600</v>
      </c>
      <c r="BG36" s="57">
        <f>(BF36-AD36)/30</f>
        <v>8.2333333333333325</v>
      </c>
      <c r="BH36" s="60">
        <v>146</v>
      </c>
      <c r="BI36" s="13">
        <v>113</v>
      </c>
      <c r="BJ36" s="60">
        <v>25</v>
      </c>
      <c r="BK36" s="80"/>
      <c r="BL36" s="67"/>
      <c r="BM36" s="81"/>
      <c r="BN36" s="66"/>
      <c r="BO36" s="66"/>
      <c r="BP36" s="66"/>
      <c r="BQ36" s="68"/>
      <c r="BR36" s="66"/>
      <c r="BS36" s="81"/>
      <c r="BT36" s="66"/>
      <c r="BU36" s="66"/>
      <c r="BV36" s="66"/>
      <c r="BW36" s="66"/>
      <c r="BX36" s="66"/>
      <c r="BY36" s="81"/>
      <c r="BZ36" s="66"/>
      <c r="CA36" s="66"/>
      <c r="CB36" s="66"/>
      <c r="CC36" s="68"/>
      <c r="CD36" s="66"/>
      <c r="CE36" s="81"/>
      <c r="CF36" s="66"/>
      <c r="CG36" s="66"/>
      <c r="CH36" s="66"/>
      <c r="CI36" s="68"/>
      <c r="CJ36" s="70"/>
      <c r="CK36" s="81"/>
      <c r="CL36" s="66"/>
      <c r="CM36" s="66"/>
      <c r="CN36" s="66"/>
      <c r="CO36" s="68"/>
      <c r="CP36" s="66"/>
      <c r="CQ36" s="81"/>
      <c r="CR36" s="75"/>
      <c r="CS36" s="13"/>
      <c r="CT36" s="13"/>
      <c r="CU36" s="13"/>
      <c r="CV36" s="13"/>
      <c r="CW36" s="12"/>
      <c r="CX36" s="9"/>
      <c r="CY36" s="9"/>
      <c r="CZ36" s="8"/>
      <c r="DA36" s="8"/>
      <c r="DB36" s="8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</row>
    <row r="37" spans="1:175" s="17" customFormat="1">
      <c r="A37" s="6">
        <v>36</v>
      </c>
      <c r="B37" s="6" t="s">
        <v>139</v>
      </c>
      <c r="C37" s="6" t="s">
        <v>140</v>
      </c>
      <c r="D37" s="6"/>
      <c r="E37" s="6"/>
      <c r="F37" s="55">
        <v>21.695</v>
      </c>
      <c r="G37" s="6" t="s">
        <v>7</v>
      </c>
      <c r="H37" s="9" t="s">
        <v>82</v>
      </c>
      <c r="I37" s="9" t="s">
        <v>17</v>
      </c>
      <c r="J37" s="10">
        <v>35619</v>
      </c>
      <c r="K37" s="14">
        <f t="shared" si="9"/>
        <v>17.93972602739726</v>
      </c>
      <c r="L37" s="15">
        <f t="shared" si="10"/>
        <v>21.933333333333334</v>
      </c>
      <c r="M37" s="10">
        <v>41509</v>
      </c>
      <c r="N37" s="9">
        <v>3</v>
      </c>
      <c r="O37" s="9">
        <f t="shared" si="11"/>
        <v>173.43333333333334</v>
      </c>
      <c r="P37" s="10">
        <v>36964</v>
      </c>
      <c r="Q37" s="15"/>
      <c r="R37" s="15">
        <v>1</v>
      </c>
      <c r="S37" s="15">
        <v>1</v>
      </c>
      <c r="T37" s="15"/>
      <c r="U37" s="15"/>
      <c r="V37" s="15"/>
      <c r="W37" s="15">
        <v>1</v>
      </c>
      <c r="X37" s="15"/>
      <c r="Y37" s="15" t="s">
        <v>261</v>
      </c>
      <c r="Z37" s="11" t="s">
        <v>220</v>
      </c>
      <c r="AA37" s="11" t="s">
        <v>221</v>
      </c>
      <c r="AB37" s="15">
        <v>2</v>
      </c>
      <c r="AC37" s="9"/>
      <c r="AD37" s="35">
        <v>42167</v>
      </c>
      <c r="AE37" s="19">
        <v>1147</v>
      </c>
      <c r="AF37" s="9">
        <v>1589</v>
      </c>
      <c r="AG37" s="45">
        <f t="shared" si="12"/>
        <v>0.7218376337319069</v>
      </c>
      <c r="AH37" s="15">
        <v>1</v>
      </c>
      <c r="AI37" s="36">
        <v>1.42</v>
      </c>
      <c r="AJ37" s="9">
        <v>190</v>
      </c>
      <c r="AK37" s="28">
        <v>32</v>
      </c>
      <c r="AL37" s="28">
        <v>57</v>
      </c>
      <c r="AM37" s="28">
        <v>137</v>
      </c>
      <c r="AN37" s="19">
        <v>1394</v>
      </c>
      <c r="AO37" s="15">
        <v>1649</v>
      </c>
      <c r="AP37" s="45">
        <f t="shared" si="8"/>
        <v>0.84536082474226804</v>
      </c>
      <c r="AQ37" s="15">
        <v>1</v>
      </c>
      <c r="AR37" s="36">
        <v>1.34</v>
      </c>
      <c r="AS37" s="15"/>
      <c r="AT37" s="28"/>
      <c r="AU37" s="19"/>
      <c r="AV37" s="15"/>
      <c r="AW37" s="9">
        <v>1644</v>
      </c>
      <c r="AX37" s="15">
        <v>1722</v>
      </c>
      <c r="AY37" s="45">
        <f t="shared" si="13"/>
        <v>0.95470383275261328</v>
      </c>
      <c r="AZ37" s="28">
        <v>1</v>
      </c>
      <c r="BA37" s="38">
        <v>1.4</v>
      </c>
      <c r="BB37" s="9">
        <v>154</v>
      </c>
      <c r="BC37" s="28">
        <v>38</v>
      </c>
      <c r="BD37" s="19">
        <v>91</v>
      </c>
      <c r="BE37" s="28">
        <v>122</v>
      </c>
      <c r="BF37" s="10">
        <v>42636</v>
      </c>
      <c r="BG37" s="57">
        <f>(BF37-AD37)/30</f>
        <v>15.633333333333333</v>
      </c>
      <c r="BH37" s="60">
        <v>1402</v>
      </c>
      <c r="BI37" s="8">
        <v>1671</v>
      </c>
      <c r="BJ37" s="91">
        <v>1</v>
      </c>
      <c r="BK37" s="80"/>
      <c r="BL37" s="67"/>
      <c r="BM37" s="81"/>
      <c r="BN37" s="66"/>
      <c r="BO37" s="66"/>
      <c r="BP37" s="66"/>
      <c r="BQ37" s="68"/>
      <c r="BR37" s="66"/>
      <c r="BS37" s="81"/>
      <c r="BT37" s="66"/>
      <c r="BU37" s="66"/>
      <c r="BV37" s="66"/>
      <c r="BW37" s="66"/>
      <c r="BX37" s="66"/>
      <c r="BY37" s="81"/>
      <c r="BZ37" s="66"/>
      <c r="CA37" s="66"/>
      <c r="CB37" s="66"/>
      <c r="CC37" s="68"/>
      <c r="CD37" s="66"/>
      <c r="CE37" s="81"/>
      <c r="CF37" s="66"/>
      <c r="CG37" s="66"/>
      <c r="CH37" s="66"/>
      <c r="CI37" s="68"/>
      <c r="CJ37" s="70"/>
      <c r="CK37" s="81"/>
      <c r="CL37" s="66"/>
      <c r="CM37" s="66"/>
      <c r="CN37" s="66"/>
      <c r="CO37" s="68"/>
      <c r="CP37" s="66"/>
      <c r="CQ37" s="81"/>
      <c r="CR37" s="75"/>
      <c r="CS37" s="13"/>
      <c r="CT37" s="13"/>
      <c r="CU37" s="13"/>
      <c r="CV37" s="13"/>
      <c r="CW37" s="12"/>
      <c r="CX37" s="9"/>
      <c r="CY37" s="9"/>
      <c r="CZ37" s="8"/>
      <c r="DA37" s="8"/>
      <c r="DB37" s="8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</row>
    <row r="38" spans="1:175" s="17" customFormat="1">
      <c r="A38" s="6">
        <v>37</v>
      </c>
      <c r="B38" s="6" t="s">
        <v>139</v>
      </c>
      <c r="C38" s="6"/>
      <c r="D38" s="6" t="s">
        <v>147</v>
      </c>
      <c r="E38" s="6"/>
      <c r="F38" s="55">
        <v>26.547999999999998</v>
      </c>
      <c r="G38" s="6" t="s">
        <v>20</v>
      </c>
      <c r="H38" s="8" t="s">
        <v>5</v>
      </c>
      <c r="I38" s="8" t="s">
        <v>6</v>
      </c>
      <c r="J38" s="7">
        <v>40784</v>
      </c>
      <c r="K38" s="14">
        <f t="shared" si="9"/>
        <v>3.6109589041095891</v>
      </c>
      <c r="L38" s="15">
        <f t="shared" si="10"/>
        <v>41.93333333333333</v>
      </c>
      <c r="M38" s="7">
        <v>40844</v>
      </c>
      <c r="N38" s="8">
        <v>4</v>
      </c>
      <c r="O38" s="9">
        <f t="shared" si="11"/>
        <v>42.666666666666664</v>
      </c>
      <c r="P38" s="7">
        <v>40822</v>
      </c>
      <c r="Q38" s="24">
        <v>1</v>
      </c>
      <c r="R38" s="24"/>
      <c r="S38" s="24"/>
      <c r="T38" s="24"/>
      <c r="U38" s="24"/>
      <c r="V38" s="24"/>
      <c r="W38" s="24"/>
      <c r="X38" s="24"/>
      <c r="Y38" s="24" t="s">
        <v>261</v>
      </c>
      <c r="Z38" s="18" t="s">
        <v>72</v>
      </c>
      <c r="AA38" s="18" t="s">
        <v>27</v>
      </c>
      <c r="AB38" s="24">
        <v>1</v>
      </c>
      <c r="AC38" s="22">
        <v>45000</v>
      </c>
      <c r="AD38" s="34">
        <v>42102</v>
      </c>
      <c r="AE38" s="19">
        <v>1232</v>
      </c>
      <c r="AF38" s="8">
        <v>674</v>
      </c>
      <c r="AG38" s="45">
        <f t="shared" si="12"/>
        <v>1.827893175074184</v>
      </c>
      <c r="AH38" s="24">
        <v>1</v>
      </c>
      <c r="AI38" s="37">
        <v>0.68</v>
      </c>
      <c r="AJ38" s="8">
        <v>174</v>
      </c>
      <c r="AK38" s="25">
        <v>46</v>
      </c>
      <c r="AL38" s="25">
        <v>106</v>
      </c>
      <c r="AM38" s="25">
        <v>108</v>
      </c>
      <c r="AN38" s="19"/>
      <c r="AO38" s="24"/>
      <c r="AP38" s="45"/>
      <c r="AQ38" s="24"/>
      <c r="AR38" s="37"/>
      <c r="AS38" s="24"/>
      <c r="AT38" s="25"/>
      <c r="AU38" s="19"/>
      <c r="AV38" s="24"/>
      <c r="AW38" s="25">
        <v>751</v>
      </c>
      <c r="AX38" s="19">
        <v>782</v>
      </c>
      <c r="AY38" s="45">
        <f t="shared" si="13"/>
        <v>0.96035805626598469</v>
      </c>
      <c r="AZ38" s="8">
        <v>1</v>
      </c>
      <c r="BA38" s="37">
        <v>0.74</v>
      </c>
      <c r="BB38" s="8">
        <v>176</v>
      </c>
      <c r="BC38" s="25">
        <v>43</v>
      </c>
      <c r="BD38" s="19">
        <v>115</v>
      </c>
      <c r="BE38" s="25">
        <v>86</v>
      </c>
      <c r="BF38" s="10">
        <v>42713</v>
      </c>
      <c r="BG38" s="57">
        <f>(BF38-AD38)/30</f>
        <v>20.366666666666667</v>
      </c>
      <c r="BH38" s="60">
        <v>1033</v>
      </c>
      <c r="BI38" s="8">
        <v>633</v>
      </c>
      <c r="BJ38" s="91">
        <v>1</v>
      </c>
      <c r="BK38" s="80"/>
      <c r="BL38" s="67"/>
      <c r="BM38" s="81"/>
      <c r="BN38" s="66"/>
      <c r="BO38" s="66"/>
      <c r="BP38" s="66"/>
      <c r="BQ38" s="68"/>
      <c r="BR38" s="66"/>
      <c r="BS38" s="81"/>
      <c r="BT38" s="66"/>
      <c r="BU38" s="66"/>
      <c r="BV38" s="66"/>
      <c r="BW38" s="66"/>
      <c r="BX38" s="66"/>
      <c r="BY38" s="81"/>
      <c r="BZ38" s="66"/>
      <c r="CA38" s="66"/>
      <c r="CB38" s="66"/>
      <c r="CC38" s="68"/>
      <c r="CD38" s="66"/>
      <c r="CE38" s="81"/>
      <c r="CF38" s="66"/>
      <c r="CG38" s="66"/>
      <c r="CH38" s="66"/>
      <c r="CI38" s="68"/>
      <c r="CJ38" s="70"/>
      <c r="CK38" s="81"/>
      <c r="CL38" s="66"/>
      <c r="CM38" s="66"/>
      <c r="CN38" s="66"/>
      <c r="CO38" s="68"/>
      <c r="CP38" s="66"/>
      <c r="CQ38" s="83"/>
      <c r="CR38" s="75"/>
      <c r="CS38" s="13"/>
      <c r="CT38" s="13"/>
      <c r="CU38" s="13"/>
      <c r="CV38" s="13"/>
      <c r="CW38" s="12"/>
      <c r="CX38" s="13"/>
      <c r="CY38" s="13"/>
      <c r="CZ38" s="8"/>
      <c r="DA38" s="8"/>
      <c r="DB38" s="8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</row>
    <row r="39" spans="1:175" s="17" customFormat="1">
      <c r="A39" s="6">
        <v>38</v>
      </c>
      <c r="B39" s="6" t="s">
        <v>139</v>
      </c>
      <c r="C39" s="6" t="s">
        <v>141</v>
      </c>
      <c r="D39" s="6"/>
      <c r="E39" s="6"/>
      <c r="F39" s="55">
        <v>21.777000000000001</v>
      </c>
      <c r="G39" s="6" t="s">
        <v>13</v>
      </c>
      <c r="H39" s="9" t="s">
        <v>5</v>
      </c>
      <c r="I39" s="9" t="s">
        <v>6</v>
      </c>
      <c r="J39" s="10">
        <v>38306</v>
      </c>
      <c r="K39" s="14">
        <f t="shared" si="9"/>
        <v>10.624657534246575</v>
      </c>
      <c r="L39" s="15">
        <f t="shared" si="10"/>
        <v>129.26666666666668</v>
      </c>
      <c r="M39" s="10">
        <v>38306</v>
      </c>
      <c r="N39" s="9">
        <v>1</v>
      </c>
      <c r="O39" s="9">
        <f t="shared" si="11"/>
        <v>114.8</v>
      </c>
      <c r="P39" s="10">
        <v>38740</v>
      </c>
      <c r="Q39" s="15"/>
      <c r="R39" s="15"/>
      <c r="S39" s="15"/>
      <c r="T39" s="15"/>
      <c r="U39" s="15"/>
      <c r="V39" s="15"/>
      <c r="W39" s="15"/>
      <c r="X39" s="15"/>
      <c r="Y39" s="15" t="s">
        <v>257</v>
      </c>
      <c r="Z39" s="11"/>
      <c r="AA39" s="11"/>
      <c r="AB39" s="15">
        <v>0</v>
      </c>
      <c r="AC39" s="9">
        <v>41386</v>
      </c>
      <c r="AD39" s="35">
        <v>42184</v>
      </c>
      <c r="AE39" s="19">
        <v>912</v>
      </c>
      <c r="AF39" s="9">
        <v>872</v>
      </c>
      <c r="AG39" s="45">
        <f t="shared" si="12"/>
        <v>1.0458715596330275</v>
      </c>
      <c r="AH39" s="15">
        <v>20</v>
      </c>
      <c r="AI39" s="36">
        <v>1.36</v>
      </c>
      <c r="AJ39" s="9">
        <v>197</v>
      </c>
      <c r="AK39" s="28">
        <v>73</v>
      </c>
      <c r="AL39" s="28">
        <v>106</v>
      </c>
      <c r="AM39" s="28">
        <v>90</v>
      </c>
      <c r="AN39" s="19"/>
      <c r="AO39" s="15"/>
      <c r="AP39" s="45"/>
      <c r="AQ39" s="15">
        <v>14</v>
      </c>
      <c r="AR39" s="36">
        <v>1.1100000000000001</v>
      </c>
      <c r="AS39" s="15"/>
      <c r="AT39" s="28"/>
      <c r="AU39" s="19"/>
      <c r="AV39" s="15"/>
      <c r="AW39" s="15">
        <v>818</v>
      </c>
      <c r="AX39" s="13">
        <v>929</v>
      </c>
      <c r="AY39" s="45">
        <f t="shared" si="13"/>
        <v>0.88051668460710442</v>
      </c>
      <c r="AZ39" s="9">
        <v>1</v>
      </c>
      <c r="BA39" s="36">
        <v>1.17</v>
      </c>
      <c r="BB39" s="9"/>
      <c r="BC39" s="15"/>
      <c r="BD39" s="15"/>
      <c r="BE39" s="15"/>
      <c r="BF39" s="34">
        <v>42752</v>
      </c>
      <c r="BG39" s="57">
        <f>(BF39-AD39)/30</f>
        <v>18.933333333333334</v>
      </c>
      <c r="BH39" s="56" t="s">
        <v>286</v>
      </c>
      <c r="BI39" s="8">
        <v>438</v>
      </c>
      <c r="BJ39" s="60">
        <v>28</v>
      </c>
      <c r="BK39" s="80"/>
      <c r="BL39" s="67"/>
      <c r="BM39" s="81"/>
      <c r="BN39" s="66"/>
      <c r="BO39" s="66"/>
      <c r="BP39" s="66"/>
      <c r="BQ39" s="68"/>
      <c r="BR39" s="66"/>
      <c r="BS39" s="81"/>
      <c r="BT39" s="66"/>
      <c r="BU39" s="66"/>
      <c r="BV39" s="66"/>
      <c r="BW39" s="66"/>
      <c r="BX39" s="66"/>
      <c r="BY39" s="81"/>
      <c r="BZ39" s="66"/>
      <c r="CA39" s="66"/>
      <c r="CB39" s="66"/>
      <c r="CC39" s="68"/>
      <c r="CD39" s="66"/>
      <c r="CE39" s="81"/>
      <c r="CF39" s="66"/>
      <c r="CG39" s="66"/>
      <c r="CH39" s="66"/>
      <c r="CI39" s="68"/>
      <c r="CJ39" s="70"/>
      <c r="CK39" s="81"/>
      <c r="CL39" s="66"/>
      <c r="CM39" s="66"/>
      <c r="CN39" s="66"/>
      <c r="CO39" s="68"/>
      <c r="CP39" s="66"/>
      <c r="CQ39" s="81"/>
      <c r="CR39" s="75"/>
      <c r="CS39" s="13"/>
      <c r="CT39" s="13"/>
      <c r="CU39" s="13"/>
      <c r="CV39" s="13"/>
      <c r="CW39" s="12"/>
      <c r="CX39" s="13"/>
      <c r="CY39" s="13"/>
      <c r="CZ39" s="8"/>
      <c r="DA39" s="8"/>
      <c r="DB39" s="8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</row>
    <row r="40" spans="1:175" s="17" customFormat="1">
      <c r="A40" s="6">
        <v>39</v>
      </c>
      <c r="B40" s="6" t="s">
        <v>139</v>
      </c>
      <c r="C40" s="6"/>
      <c r="D40" s="6" t="s">
        <v>138</v>
      </c>
      <c r="E40" s="6"/>
      <c r="F40" s="55">
        <v>26.559000000000001</v>
      </c>
      <c r="G40" s="6" t="s">
        <v>12</v>
      </c>
      <c r="H40" s="8" t="s">
        <v>11</v>
      </c>
      <c r="I40" s="8" t="s">
        <v>6</v>
      </c>
      <c r="J40" s="7">
        <v>40947</v>
      </c>
      <c r="K40" s="14">
        <f t="shared" si="9"/>
        <v>3.3890410958904109</v>
      </c>
      <c r="L40" s="15">
        <f t="shared" si="10"/>
        <v>40.466666666666669</v>
      </c>
      <c r="M40" s="7">
        <v>40970</v>
      </c>
      <c r="N40" s="8">
        <v>2</v>
      </c>
      <c r="O40" s="9">
        <f t="shared" si="11"/>
        <v>42.366666666666667</v>
      </c>
      <c r="P40" s="7">
        <v>40913</v>
      </c>
      <c r="Q40" s="24">
        <v>1</v>
      </c>
      <c r="R40" s="24"/>
      <c r="S40" s="24"/>
      <c r="T40" s="24"/>
      <c r="U40" s="24"/>
      <c r="V40" s="24"/>
      <c r="W40" s="24"/>
      <c r="X40" s="24"/>
      <c r="Y40" s="24" t="s">
        <v>261</v>
      </c>
      <c r="Z40" s="18" t="s">
        <v>45</v>
      </c>
      <c r="AA40" s="18" t="s">
        <v>27</v>
      </c>
      <c r="AB40" s="24">
        <v>1</v>
      </c>
      <c r="AC40" s="22">
        <v>52340</v>
      </c>
      <c r="AD40" s="34">
        <v>42184</v>
      </c>
      <c r="AE40" s="19">
        <v>717</v>
      </c>
      <c r="AF40" s="8">
        <v>769</v>
      </c>
      <c r="AG40" s="45">
        <f t="shared" si="12"/>
        <v>0.93237971391417429</v>
      </c>
      <c r="AH40" s="24">
        <v>1</v>
      </c>
      <c r="AI40" s="37">
        <v>0.95</v>
      </c>
      <c r="AJ40" s="8">
        <v>144</v>
      </c>
      <c r="AK40" s="25">
        <v>26</v>
      </c>
      <c r="AL40" s="25">
        <v>92</v>
      </c>
      <c r="AM40" s="25">
        <v>130</v>
      </c>
      <c r="AN40" s="19"/>
      <c r="AO40" s="24"/>
      <c r="AP40" s="45"/>
      <c r="AQ40" s="24"/>
      <c r="AR40" s="37"/>
      <c r="AS40" s="24"/>
      <c r="AT40" s="25"/>
      <c r="AU40" s="19"/>
      <c r="AV40" s="24"/>
      <c r="AW40" s="25">
        <v>1088</v>
      </c>
      <c r="AX40" s="19">
        <v>1084</v>
      </c>
      <c r="AY40" s="45">
        <f t="shared" si="13"/>
        <v>1.003690036900369</v>
      </c>
      <c r="AZ40" s="8">
        <v>1</v>
      </c>
      <c r="BA40" s="37">
        <v>1.1499999999999999</v>
      </c>
      <c r="BB40" s="8">
        <v>146</v>
      </c>
      <c r="BC40" s="25">
        <v>30</v>
      </c>
      <c r="BD40" s="19">
        <v>94</v>
      </c>
      <c r="BE40" s="25">
        <v>107</v>
      </c>
      <c r="BF40" s="34">
        <v>42670</v>
      </c>
      <c r="BG40" s="57">
        <f>(BF40-AD40)/30</f>
        <v>16.2</v>
      </c>
      <c r="BH40" s="92">
        <v>958</v>
      </c>
      <c r="BI40" s="8">
        <v>850</v>
      </c>
      <c r="BJ40" s="91">
        <v>1</v>
      </c>
      <c r="BK40" s="80"/>
      <c r="BL40" s="67"/>
      <c r="BM40" s="81"/>
      <c r="BN40" s="66"/>
      <c r="BO40" s="66"/>
      <c r="BP40" s="66"/>
      <c r="BQ40" s="68"/>
      <c r="BR40" s="66"/>
      <c r="BS40" s="81"/>
      <c r="BT40" s="66"/>
      <c r="BU40" s="66"/>
      <c r="BV40" s="66"/>
      <c r="BW40" s="66"/>
      <c r="BX40" s="66"/>
      <c r="BY40" s="81"/>
      <c r="BZ40" s="66"/>
      <c r="CA40" s="66"/>
      <c r="CB40" s="66"/>
      <c r="CC40" s="68"/>
      <c r="CD40" s="66"/>
      <c r="CE40" s="81"/>
      <c r="CF40" s="66"/>
      <c r="CG40" s="66"/>
      <c r="CH40" s="66"/>
      <c r="CI40" s="68"/>
      <c r="CJ40" s="70"/>
      <c r="CK40" s="81"/>
      <c r="CL40" s="66"/>
      <c r="CM40" s="66"/>
      <c r="CN40" s="66"/>
      <c r="CO40" s="68"/>
      <c r="CP40" s="66"/>
      <c r="CQ40" s="81"/>
      <c r="CR40" s="75"/>
      <c r="CS40" s="13"/>
      <c r="CT40" s="13"/>
      <c r="CU40" s="13"/>
      <c r="CV40" s="13"/>
      <c r="CW40" s="12"/>
      <c r="CX40" s="13"/>
      <c r="CY40" s="13"/>
      <c r="CZ40" s="8"/>
      <c r="DA40" s="8"/>
      <c r="DB40" s="8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</row>
    <row r="41" spans="1:175" s="17" customFormat="1">
      <c r="A41" s="6">
        <v>40</v>
      </c>
      <c r="B41" s="6" t="s">
        <v>137</v>
      </c>
      <c r="C41" s="6" t="s">
        <v>141</v>
      </c>
      <c r="D41" s="6"/>
      <c r="E41" s="6"/>
      <c r="F41" s="55">
        <v>20.420999999999999</v>
      </c>
      <c r="G41" s="6" t="s">
        <v>14</v>
      </c>
      <c r="H41" s="8" t="s">
        <v>11</v>
      </c>
      <c r="I41" s="8" t="s">
        <v>6</v>
      </c>
      <c r="J41" s="7">
        <v>36975</v>
      </c>
      <c r="K41" s="14">
        <f t="shared" si="9"/>
        <v>14.506849315068493</v>
      </c>
      <c r="L41" s="15">
        <f t="shared" si="10"/>
        <v>32.633333333333333</v>
      </c>
      <c r="M41" s="7">
        <v>41291</v>
      </c>
      <c r="N41" s="8">
        <v>2</v>
      </c>
      <c r="O41" s="9">
        <f t="shared" si="11"/>
        <v>175.06666666666666</v>
      </c>
      <c r="P41" s="7">
        <v>37018</v>
      </c>
      <c r="Q41" s="24"/>
      <c r="R41" s="24"/>
      <c r="S41" s="24">
        <v>1</v>
      </c>
      <c r="T41" s="24"/>
      <c r="U41" s="24">
        <v>1</v>
      </c>
      <c r="V41" s="24"/>
      <c r="W41" s="24"/>
      <c r="X41" s="24"/>
      <c r="Y41" s="24" t="s">
        <v>260</v>
      </c>
      <c r="Z41" s="18" t="s">
        <v>222</v>
      </c>
      <c r="AA41" s="18" t="s">
        <v>223</v>
      </c>
      <c r="AB41" s="24">
        <v>3</v>
      </c>
      <c r="AC41" s="22">
        <v>500000</v>
      </c>
      <c r="AD41" s="34">
        <v>42270</v>
      </c>
      <c r="AE41" s="19">
        <v>413</v>
      </c>
      <c r="AF41" s="8">
        <v>777</v>
      </c>
      <c r="AG41" s="45">
        <f t="shared" si="12"/>
        <v>0.53153153153153154</v>
      </c>
      <c r="AH41" s="24">
        <v>20</v>
      </c>
      <c r="AI41" s="37">
        <v>0.88</v>
      </c>
      <c r="AJ41" s="8">
        <v>194</v>
      </c>
      <c r="AK41" s="25">
        <v>53</v>
      </c>
      <c r="AL41" s="25">
        <v>109</v>
      </c>
      <c r="AM41" s="25">
        <v>157</v>
      </c>
      <c r="AN41" s="19">
        <v>528</v>
      </c>
      <c r="AO41" s="24">
        <v>1141</v>
      </c>
      <c r="AP41" s="45">
        <f t="shared" ref="AP41:AP46" si="14">(AN41/AO41)</f>
        <v>0.46275197195442597</v>
      </c>
      <c r="AQ41" s="24">
        <v>13</v>
      </c>
      <c r="AR41" s="37">
        <v>1.06</v>
      </c>
      <c r="AS41" s="24"/>
      <c r="AT41" s="25"/>
      <c r="AU41" s="19"/>
      <c r="AV41" s="24"/>
      <c r="AW41" s="25">
        <v>662</v>
      </c>
      <c r="AX41" s="19">
        <v>1197</v>
      </c>
      <c r="AY41" s="45">
        <f t="shared" si="13"/>
        <v>0.55304928989139512</v>
      </c>
      <c r="AZ41" s="8">
        <v>1</v>
      </c>
      <c r="BA41" s="37">
        <v>1.1499999999999999</v>
      </c>
      <c r="BB41" s="8">
        <v>174</v>
      </c>
      <c r="BC41" s="25">
        <v>57</v>
      </c>
      <c r="BD41" s="19">
        <v>94</v>
      </c>
      <c r="BE41" s="25">
        <v>112</v>
      </c>
      <c r="BF41" s="7">
        <v>42639</v>
      </c>
      <c r="BG41" s="57">
        <f>(BF41-AD41)/30</f>
        <v>12.3</v>
      </c>
      <c r="BH41" s="60">
        <v>551</v>
      </c>
      <c r="BI41" s="8">
        <v>1089</v>
      </c>
      <c r="BJ41" s="91">
        <v>12</v>
      </c>
      <c r="BK41" s="80"/>
      <c r="BL41" s="67"/>
      <c r="BM41" s="81"/>
      <c r="BN41" s="66"/>
      <c r="BO41" s="66"/>
      <c r="BP41" s="66"/>
      <c r="BQ41" s="68"/>
      <c r="BR41" s="66"/>
      <c r="BS41" s="81"/>
      <c r="BT41" s="66"/>
      <c r="BU41" s="66"/>
      <c r="BV41" s="66"/>
      <c r="BW41" s="66"/>
      <c r="BX41" s="66"/>
      <c r="BY41" s="81"/>
      <c r="BZ41" s="66"/>
      <c r="CA41" s="66"/>
      <c r="CB41" s="66"/>
      <c r="CC41" s="68"/>
      <c r="CD41" s="66"/>
      <c r="CE41" s="81"/>
      <c r="CF41" s="66"/>
      <c r="CG41" s="66"/>
      <c r="CH41" s="66"/>
      <c r="CI41" s="68"/>
      <c r="CJ41" s="70"/>
      <c r="CK41" s="81"/>
      <c r="CL41" s="66"/>
      <c r="CM41" s="66"/>
      <c r="CN41" s="66"/>
      <c r="CO41" s="68"/>
      <c r="CP41" s="66"/>
      <c r="CQ41" s="81"/>
      <c r="CR41" s="75"/>
      <c r="CS41" s="13"/>
      <c r="CT41" s="13"/>
      <c r="CU41" s="13"/>
      <c r="CV41" s="13"/>
      <c r="CW41" s="12"/>
      <c r="CX41" s="13"/>
      <c r="CY41" s="13"/>
      <c r="CZ41" s="8"/>
      <c r="DA41" s="8"/>
      <c r="DB41" s="8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</row>
    <row r="42" spans="1:175" s="17" customFormat="1">
      <c r="A42" s="6">
        <v>41</v>
      </c>
      <c r="B42" s="6" t="s">
        <v>137</v>
      </c>
      <c r="C42" s="6"/>
      <c r="D42" s="6"/>
      <c r="E42" s="6" t="s">
        <v>144</v>
      </c>
      <c r="F42" s="55">
        <v>29.78</v>
      </c>
      <c r="G42" s="6" t="s">
        <v>224</v>
      </c>
      <c r="H42" s="8" t="s">
        <v>82</v>
      </c>
      <c r="I42" s="8" t="s">
        <v>17</v>
      </c>
      <c r="J42" s="7">
        <v>33026</v>
      </c>
      <c r="K42" s="14">
        <f t="shared" si="9"/>
        <v>25.665753424657535</v>
      </c>
      <c r="L42" s="15">
        <f t="shared" si="10"/>
        <v>12.733333333333333</v>
      </c>
      <c r="M42" s="7">
        <v>42012</v>
      </c>
      <c r="N42" s="8">
        <v>8</v>
      </c>
      <c r="O42" s="9">
        <f t="shared" si="11"/>
        <v>13.666666666666666</v>
      </c>
      <c r="P42" s="7">
        <v>41984</v>
      </c>
      <c r="Q42" s="24">
        <v>1</v>
      </c>
      <c r="R42" s="24"/>
      <c r="S42" s="24">
        <v>1</v>
      </c>
      <c r="T42" s="24"/>
      <c r="U42" s="24"/>
      <c r="V42" s="24"/>
      <c r="W42" s="24">
        <v>1</v>
      </c>
      <c r="X42" s="24"/>
      <c r="Y42" s="24" t="s">
        <v>259</v>
      </c>
      <c r="Z42" s="18" t="s">
        <v>225</v>
      </c>
      <c r="AA42" s="18" t="s">
        <v>226</v>
      </c>
      <c r="AB42" s="24">
        <v>2</v>
      </c>
      <c r="AC42" s="22"/>
      <c r="AD42" s="34">
        <v>42394</v>
      </c>
      <c r="AE42" s="19">
        <v>631</v>
      </c>
      <c r="AF42" s="8">
        <v>771</v>
      </c>
      <c r="AG42" s="45">
        <f t="shared" si="12"/>
        <v>0.81841763942931256</v>
      </c>
      <c r="AH42" s="24">
        <v>20</v>
      </c>
      <c r="AI42" s="37">
        <v>0.75</v>
      </c>
      <c r="AJ42" s="8">
        <v>185</v>
      </c>
      <c r="AK42" s="25">
        <v>45</v>
      </c>
      <c r="AL42" s="25">
        <v>131</v>
      </c>
      <c r="AM42" s="25">
        <v>114</v>
      </c>
      <c r="AN42" s="19">
        <v>1138</v>
      </c>
      <c r="AO42" s="24">
        <v>824</v>
      </c>
      <c r="AP42" s="45">
        <f t="shared" si="14"/>
        <v>1.3810679611650485</v>
      </c>
      <c r="AQ42" s="24">
        <v>4</v>
      </c>
      <c r="AR42" s="37">
        <v>0.84</v>
      </c>
      <c r="AS42" s="24"/>
      <c r="AT42" s="25"/>
      <c r="AU42" s="19"/>
      <c r="AV42" s="24"/>
      <c r="AW42" s="25">
        <v>1198</v>
      </c>
      <c r="AX42" s="19">
        <v>747</v>
      </c>
      <c r="AY42" s="45">
        <f t="shared" si="13"/>
        <v>1.6037483266398929</v>
      </c>
      <c r="AZ42" s="8">
        <v>1</v>
      </c>
      <c r="BA42" s="37">
        <v>0.87</v>
      </c>
      <c r="BB42" s="8">
        <v>214</v>
      </c>
      <c r="BC42" s="25">
        <v>53</v>
      </c>
      <c r="BD42" s="19">
        <v>132</v>
      </c>
      <c r="BE42" s="25">
        <v>141</v>
      </c>
      <c r="BF42" s="7">
        <v>42696</v>
      </c>
      <c r="BG42" s="57">
        <f>(BF42-AD42)/30</f>
        <v>10.066666666666666</v>
      </c>
      <c r="BH42" s="60">
        <v>1254</v>
      </c>
      <c r="BI42" s="8">
        <v>627</v>
      </c>
      <c r="BJ42" s="91">
        <v>35</v>
      </c>
      <c r="BK42" s="80"/>
      <c r="BL42" s="67"/>
      <c r="BM42" s="81"/>
      <c r="BN42" s="66"/>
      <c r="BO42" s="66"/>
      <c r="BP42" s="66"/>
      <c r="BQ42" s="68"/>
      <c r="BR42" s="66"/>
      <c r="BS42" s="81"/>
      <c r="BT42" s="66"/>
      <c r="BU42" s="66"/>
      <c r="BV42" s="66"/>
      <c r="BW42" s="66"/>
      <c r="BX42" s="66"/>
      <c r="BY42" s="81"/>
      <c r="BZ42" s="66"/>
      <c r="CA42" s="66"/>
      <c r="CB42" s="66"/>
      <c r="CC42" s="68"/>
      <c r="CD42" s="66"/>
      <c r="CE42" s="81"/>
      <c r="CF42" s="66"/>
      <c r="CG42" s="66"/>
      <c r="CH42" s="66"/>
      <c r="CI42" s="68"/>
      <c r="CJ42" s="70"/>
      <c r="CK42" s="81"/>
      <c r="CL42" s="66"/>
      <c r="CM42" s="66"/>
      <c r="CN42" s="66"/>
      <c r="CO42" s="68"/>
      <c r="CP42" s="66"/>
      <c r="CQ42" s="81"/>
      <c r="CR42" s="75"/>
      <c r="CS42" s="13"/>
      <c r="CT42" s="13"/>
      <c r="CU42" s="13"/>
      <c r="CV42" s="13"/>
      <c r="CW42" s="12"/>
      <c r="CX42" s="13"/>
      <c r="CY42" s="13"/>
      <c r="CZ42" s="8"/>
      <c r="DA42" s="8"/>
      <c r="DB42" s="8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</row>
    <row r="43" spans="1:175" s="31" customFormat="1" ht="14.25" customHeight="1">
      <c r="A43" s="6">
        <v>42</v>
      </c>
      <c r="B43" s="6" t="s">
        <v>139</v>
      </c>
      <c r="C43" s="6" t="s">
        <v>141</v>
      </c>
      <c r="D43" s="6"/>
      <c r="E43" s="6"/>
      <c r="F43" s="55">
        <v>21.777000000000001</v>
      </c>
      <c r="G43" s="6" t="s">
        <v>13</v>
      </c>
      <c r="H43" s="22" t="s">
        <v>5</v>
      </c>
      <c r="I43" s="22" t="s">
        <v>6</v>
      </c>
      <c r="J43" s="7">
        <v>40039</v>
      </c>
      <c r="K43" s="14">
        <f t="shared" si="9"/>
        <v>5.3452054794520549</v>
      </c>
      <c r="L43" s="15">
        <f t="shared" si="10"/>
        <v>65.033333333333331</v>
      </c>
      <c r="M43" s="7">
        <v>40039</v>
      </c>
      <c r="N43" s="22">
        <v>1</v>
      </c>
      <c r="O43" s="9">
        <f t="shared" si="11"/>
        <v>63.7</v>
      </c>
      <c r="P43" s="7">
        <v>40079</v>
      </c>
      <c r="Q43" s="24"/>
      <c r="R43" s="24"/>
      <c r="S43" s="24"/>
      <c r="T43" s="24">
        <v>1</v>
      </c>
      <c r="U43" s="24"/>
      <c r="V43" s="24"/>
      <c r="W43" s="24"/>
      <c r="X43" s="24"/>
      <c r="Y43" s="24" t="s">
        <v>261</v>
      </c>
      <c r="Z43" s="18" t="s">
        <v>73</v>
      </c>
      <c r="AA43" s="18" t="s">
        <v>227</v>
      </c>
      <c r="AB43" s="24">
        <v>3</v>
      </c>
      <c r="AC43" s="22">
        <v>44075</v>
      </c>
      <c r="AD43" s="34">
        <v>41990</v>
      </c>
      <c r="AE43" s="19">
        <v>1056</v>
      </c>
      <c r="AF43" s="22">
        <v>579</v>
      </c>
      <c r="AG43" s="45">
        <f t="shared" si="12"/>
        <v>1.8238341968911918</v>
      </c>
      <c r="AH43" s="24">
        <v>7</v>
      </c>
      <c r="AI43" s="37">
        <v>0.53</v>
      </c>
      <c r="AJ43" s="22">
        <v>165</v>
      </c>
      <c r="AK43" s="25">
        <v>35</v>
      </c>
      <c r="AL43" s="25">
        <v>76</v>
      </c>
      <c r="AM43" s="25">
        <v>268</v>
      </c>
      <c r="AN43" s="19">
        <v>1308</v>
      </c>
      <c r="AO43" s="24">
        <v>646</v>
      </c>
      <c r="AP43" s="45">
        <f t="shared" si="14"/>
        <v>2.024767801857585</v>
      </c>
      <c r="AQ43" s="24">
        <v>1</v>
      </c>
      <c r="AR43" s="37">
        <v>0.55000000000000004</v>
      </c>
      <c r="AW43" s="25">
        <v>1082</v>
      </c>
      <c r="AX43" s="19">
        <v>905</v>
      </c>
      <c r="AY43" s="45">
        <f t="shared" si="13"/>
        <v>1.1955801104972377</v>
      </c>
      <c r="AZ43" s="22">
        <v>35</v>
      </c>
      <c r="BA43" s="37">
        <v>0.61</v>
      </c>
      <c r="BB43" s="24">
        <v>153</v>
      </c>
      <c r="BC43" s="25">
        <v>30</v>
      </c>
      <c r="BD43" s="19">
        <v>53</v>
      </c>
      <c r="BE43" s="24">
        <v>348</v>
      </c>
      <c r="BF43" s="10">
        <v>42711</v>
      </c>
      <c r="BG43" s="57">
        <f>(BF43-AD43)/30</f>
        <v>24.033333333333335</v>
      </c>
      <c r="BH43" s="60">
        <v>1264</v>
      </c>
      <c r="BI43" s="8">
        <v>1211</v>
      </c>
      <c r="BJ43" s="91">
        <v>1</v>
      </c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72"/>
    </row>
    <row r="44" spans="1:175" s="31" customFormat="1" ht="14.25" customHeight="1">
      <c r="A44" s="6">
        <v>43</v>
      </c>
      <c r="B44" s="6" t="s">
        <v>137</v>
      </c>
      <c r="C44" s="6" t="s">
        <v>142</v>
      </c>
      <c r="D44" s="6"/>
      <c r="E44" s="6"/>
      <c r="F44" s="55">
        <v>19.542999999999999</v>
      </c>
      <c r="G44" s="6" t="s">
        <v>18</v>
      </c>
      <c r="H44" s="22" t="s">
        <v>11</v>
      </c>
      <c r="I44" s="22" t="s">
        <v>6</v>
      </c>
      <c r="J44" s="7">
        <v>35548</v>
      </c>
      <c r="K44" s="14">
        <f t="shared" si="9"/>
        <v>18.547945205479451</v>
      </c>
      <c r="L44" s="15">
        <f t="shared" si="10"/>
        <v>110.4</v>
      </c>
      <c r="M44" s="7">
        <v>39006</v>
      </c>
      <c r="N44" s="22">
        <v>6</v>
      </c>
      <c r="O44" s="9">
        <f t="shared" si="11"/>
        <v>213.73333333333332</v>
      </c>
      <c r="P44" s="7">
        <v>35906</v>
      </c>
      <c r="Q44" s="24">
        <v>1</v>
      </c>
      <c r="R44" s="24"/>
      <c r="S44" s="24">
        <v>1</v>
      </c>
      <c r="T44" s="24"/>
      <c r="U44" s="24"/>
      <c r="V44" s="24"/>
      <c r="W44" s="24"/>
      <c r="X44" s="24"/>
      <c r="Y44" s="24" t="s">
        <v>259</v>
      </c>
      <c r="Z44" s="18" t="s">
        <v>228</v>
      </c>
      <c r="AA44" s="18" t="s">
        <v>229</v>
      </c>
      <c r="AB44" s="24">
        <v>2</v>
      </c>
      <c r="AC44" s="22"/>
      <c r="AD44" s="34">
        <v>42318</v>
      </c>
      <c r="AE44" s="19">
        <v>449</v>
      </c>
      <c r="AF44" s="22">
        <v>779</v>
      </c>
      <c r="AG44" s="45">
        <f t="shared" si="12"/>
        <v>0.57637997432605903</v>
      </c>
      <c r="AH44" s="24">
        <v>1</v>
      </c>
      <c r="AI44" s="37">
        <v>0.9</v>
      </c>
      <c r="AJ44" s="22">
        <v>210</v>
      </c>
      <c r="AK44" s="25">
        <v>45</v>
      </c>
      <c r="AL44" s="25">
        <v>159</v>
      </c>
      <c r="AM44" s="25">
        <v>178</v>
      </c>
      <c r="AN44" s="19">
        <v>477</v>
      </c>
      <c r="AO44" s="24">
        <v>941</v>
      </c>
      <c r="AP44" s="45">
        <f t="shared" si="14"/>
        <v>0.50690754516471836</v>
      </c>
      <c r="AQ44" s="24">
        <v>1</v>
      </c>
      <c r="AR44" s="37">
        <v>0.95</v>
      </c>
      <c r="AW44" s="25">
        <v>594</v>
      </c>
      <c r="AX44" s="19">
        <v>1064</v>
      </c>
      <c r="AY44" s="45">
        <f t="shared" si="13"/>
        <v>0.55827067669172936</v>
      </c>
      <c r="AZ44" s="22">
        <v>1</v>
      </c>
      <c r="BA44" s="37">
        <v>0.95</v>
      </c>
      <c r="BB44" s="24"/>
      <c r="BC44" s="25"/>
      <c r="BD44" s="19"/>
      <c r="BE44" s="24"/>
      <c r="BF44" s="10">
        <v>42703</v>
      </c>
      <c r="BG44" s="57">
        <f>(BF44-AD44)/30</f>
        <v>12.833333333333334</v>
      </c>
      <c r="BH44" s="60">
        <v>426</v>
      </c>
      <c r="BI44" s="8">
        <v>914</v>
      </c>
      <c r="BJ44" s="91">
        <v>1</v>
      </c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72"/>
    </row>
    <row r="45" spans="1:175" s="31" customFormat="1" ht="14.25" customHeight="1">
      <c r="A45" s="6">
        <v>44</v>
      </c>
      <c r="B45" s="6" t="s">
        <v>137</v>
      </c>
      <c r="C45" s="6" t="s">
        <v>142</v>
      </c>
      <c r="D45" s="6"/>
      <c r="E45" s="6"/>
      <c r="F45" s="55">
        <v>19.542999999999999</v>
      </c>
      <c r="G45" s="6" t="s">
        <v>18</v>
      </c>
      <c r="H45" s="22" t="s">
        <v>82</v>
      </c>
      <c r="I45" s="22" t="s">
        <v>6</v>
      </c>
      <c r="J45" s="7">
        <v>39182</v>
      </c>
      <c r="K45" s="14">
        <f t="shared" si="9"/>
        <v>8.6164383561643838</v>
      </c>
      <c r="L45" s="15">
        <f t="shared" si="10"/>
        <v>49.033333333333331</v>
      </c>
      <c r="M45" s="7">
        <v>40856</v>
      </c>
      <c r="N45" s="22">
        <v>2</v>
      </c>
      <c r="O45" s="9">
        <f t="shared" si="11"/>
        <v>101.03333333333333</v>
      </c>
      <c r="P45" s="7">
        <v>39296</v>
      </c>
      <c r="Q45" s="24"/>
      <c r="R45" s="24"/>
      <c r="S45" s="24"/>
      <c r="T45" s="24"/>
      <c r="U45" s="24"/>
      <c r="V45" s="24"/>
      <c r="W45" s="24"/>
      <c r="X45" s="24">
        <v>1</v>
      </c>
      <c r="Y45" s="24" t="s">
        <v>257</v>
      </c>
      <c r="Z45" s="18" t="s">
        <v>230</v>
      </c>
      <c r="AA45" s="18" t="s">
        <v>231</v>
      </c>
      <c r="AB45" s="24">
        <v>3</v>
      </c>
      <c r="AC45" s="22">
        <v>500000</v>
      </c>
      <c r="AD45" s="34">
        <v>42327</v>
      </c>
      <c r="AE45" s="19">
        <v>459</v>
      </c>
      <c r="AF45" s="22">
        <v>1734</v>
      </c>
      <c r="AG45" s="45">
        <f t="shared" si="12"/>
        <v>0.26470588235294118</v>
      </c>
      <c r="AH45" s="24">
        <v>1</v>
      </c>
      <c r="AI45" s="37">
        <v>0.93</v>
      </c>
      <c r="AJ45" s="22">
        <v>277</v>
      </c>
      <c r="AK45" s="25">
        <v>51</v>
      </c>
      <c r="AL45" s="25">
        <v>188</v>
      </c>
      <c r="AM45" s="25">
        <v>189</v>
      </c>
      <c r="AN45" s="19">
        <v>446</v>
      </c>
      <c r="AO45" s="24">
        <v>1935</v>
      </c>
      <c r="AP45" s="45">
        <f t="shared" si="14"/>
        <v>0.23049095607235143</v>
      </c>
      <c r="AQ45" s="24">
        <v>1</v>
      </c>
      <c r="AR45" s="37">
        <v>0.95</v>
      </c>
      <c r="AW45" s="25">
        <v>497</v>
      </c>
      <c r="AX45" s="19">
        <v>1945</v>
      </c>
      <c r="AY45" s="45">
        <f t="shared" si="13"/>
        <v>0.25552699228791775</v>
      </c>
      <c r="AZ45" s="22">
        <v>1</v>
      </c>
      <c r="BA45" s="37">
        <v>1.06</v>
      </c>
      <c r="BB45" s="24">
        <v>248</v>
      </c>
      <c r="BC45" s="25">
        <v>44</v>
      </c>
      <c r="BD45" s="19">
        <v>159</v>
      </c>
      <c r="BE45" s="24">
        <v>224</v>
      </c>
      <c r="BF45" s="29">
        <v>42699</v>
      </c>
      <c r="BG45" s="57">
        <f>(BF45-AD45)/30</f>
        <v>12.4</v>
      </c>
      <c r="BH45" s="58">
        <v>369</v>
      </c>
      <c r="BI45" s="40">
        <v>1508</v>
      </c>
      <c r="BJ45" s="58">
        <v>1</v>
      </c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72"/>
    </row>
    <row r="46" spans="1:175" s="17" customFormat="1">
      <c r="A46" s="6">
        <v>45</v>
      </c>
      <c r="B46" s="6" t="s">
        <v>139</v>
      </c>
      <c r="C46" s="6"/>
      <c r="D46" s="6"/>
      <c r="E46" s="6" t="s">
        <v>148</v>
      </c>
      <c r="F46" s="55">
        <v>26</v>
      </c>
      <c r="G46" s="6" t="s">
        <v>21</v>
      </c>
      <c r="H46" s="22" t="s">
        <v>16</v>
      </c>
      <c r="I46" s="22" t="s">
        <v>6</v>
      </c>
      <c r="J46" s="7">
        <v>39436</v>
      </c>
      <c r="K46" s="14">
        <f t="shared" si="9"/>
        <v>6.8767123287671232</v>
      </c>
      <c r="L46" s="15">
        <f t="shared" si="10"/>
        <v>10.6</v>
      </c>
      <c r="M46" s="7">
        <v>41628</v>
      </c>
      <c r="N46" s="22">
        <v>2</v>
      </c>
      <c r="O46" s="9">
        <f t="shared" si="11"/>
        <v>14.366666666666667</v>
      </c>
      <c r="P46" s="7">
        <v>41515</v>
      </c>
      <c r="Q46" s="24"/>
      <c r="R46" s="24">
        <v>1</v>
      </c>
      <c r="S46" s="24"/>
      <c r="T46" s="24"/>
      <c r="U46" s="24"/>
      <c r="V46" s="24"/>
      <c r="W46" s="24"/>
      <c r="X46" s="24"/>
      <c r="Y46" s="24" t="s">
        <v>261</v>
      </c>
      <c r="Z46" s="18" t="s">
        <v>81</v>
      </c>
      <c r="AA46" s="18" t="s">
        <v>27</v>
      </c>
      <c r="AB46" s="24">
        <v>1</v>
      </c>
      <c r="AC46" s="22">
        <v>265960</v>
      </c>
      <c r="AD46" s="34">
        <v>41946</v>
      </c>
      <c r="AE46" s="19">
        <v>673</v>
      </c>
      <c r="AF46" s="40">
        <v>1169</v>
      </c>
      <c r="AG46" s="45">
        <f t="shared" si="12"/>
        <v>0.5757057313943541</v>
      </c>
      <c r="AH46" s="22">
        <v>9</v>
      </c>
      <c r="AI46" s="37">
        <v>1.31</v>
      </c>
      <c r="AJ46" s="24">
        <v>208</v>
      </c>
      <c r="AK46" s="37">
        <v>54</v>
      </c>
      <c r="AL46" s="22">
        <v>135</v>
      </c>
      <c r="AM46" s="25">
        <v>93</v>
      </c>
      <c r="AN46" s="25">
        <v>590</v>
      </c>
      <c r="AO46" s="24">
        <v>1011</v>
      </c>
      <c r="AP46" s="45">
        <f t="shared" si="14"/>
        <v>0.58358061325420374</v>
      </c>
      <c r="AQ46" s="24">
        <v>1</v>
      </c>
      <c r="AR46" s="37">
        <v>1.26</v>
      </c>
      <c r="AS46" s="22">
        <v>216</v>
      </c>
      <c r="AT46" s="22">
        <v>67</v>
      </c>
      <c r="AU46" s="20">
        <v>134</v>
      </c>
      <c r="AV46" s="22">
        <v>71</v>
      </c>
      <c r="AW46" s="25">
        <v>669</v>
      </c>
      <c r="AX46" s="19">
        <v>1120</v>
      </c>
      <c r="AY46" s="45">
        <f t="shared" si="13"/>
        <v>0.59732142857142856</v>
      </c>
      <c r="AZ46" s="22">
        <v>1</v>
      </c>
      <c r="BA46" s="37">
        <v>1.22</v>
      </c>
      <c r="BB46" s="22">
        <v>198</v>
      </c>
      <c r="BC46" s="25">
        <v>62</v>
      </c>
      <c r="BD46" s="19">
        <v>113</v>
      </c>
      <c r="BE46" s="25">
        <v>114</v>
      </c>
      <c r="BF46" s="29">
        <v>42690</v>
      </c>
      <c r="BG46" s="57">
        <f>(BF46-AD46)/30</f>
        <v>24.8</v>
      </c>
      <c r="BH46" s="58">
        <v>717</v>
      </c>
      <c r="BI46" s="40">
        <v>1239</v>
      </c>
      <c r="BJ46" s="58">
        <v>1</v>
      </c>
      <c r="BK46" s="68"/>
      <c r="BL46" s="66"/>
      <c r="BM46" s="81"/>
      <c r="BN46" s="66"/>
      <c r="BO46" s="66"/>
      <c r="BP46" s="66"/>
      <c r="BQ46" s="66"/>
      <c r="BR46" s="66"/>
      <c r="BS46" s="81"/>
      <c r="BT46" s="66"/>
      <c r="BU46" s="66"/>
      <c r="BV46" s="66"/>
      <c r="BW46" s="68"/>
      <c r="BX46" s="66"/>
      <c r="BY46" s="81"/>
      <c r="BZ46" s="66"/>
      <c r="CA46" s="66"/>
      <c r="CB46" s="66"/>
      <c r="CC46" s="68"/>
      <c r="CD46" s="70"/>
      <c r="CE46" s="81"/>
      <c r="CF46" s="66"/>
      <c r="CG46" s="66"/>
      <c r="CH46" s="66"/>
      <c r="CI46" s="68"/>
      <c r="CJ46" s="66"/>
      <c r="CK46" s="81"/>
      <c r="CL46" s="66"/>
      <c r="CM46" s="66"/>
      <c r="CN46" s="66"/>
      <c r="CO46" s="66"/>
      <c r="CP46" s="66"/>
      <c r="CQ46" s="81"/>
      <c r="CR46" s="77"/>
      <c r="CS46" s="9"/>
      <c r="CT46" s="8"/>
      <c r="CU46" s="8"/>
      <c r="CV46" s="8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</row>
    <row r="47" spans="1:175" s="17" customFormat="1">
      <c r="A47" s="6">
        <v>46</v>
      </c>
      <c r="B47" s="6" t="s">
        <v>139</v>
      </c>
      <c r="C47" s="6" t="s">
        <v>141</v>
      </c>
      <c r="D47" s="6"/>
      <c r="E47" s="6"/>
      <c r="F47" s="55">
        <v>21.78</v>
      </c>
      <c r="G47" s="6" t="s">
        <v>13</v>
      </c>
      <c r="H47" s="9" t="s">
        <v>11</v>
      </c>
      <c r="I47" s="9" t="s">
        <v>6</v>
      </c>
      <c r="J47" s="10">
        <v>40345</v>
      </c>
      <c r="K47" s="14">
        <f t="shared" si="9"/>
        <v>5.624657534246575</v>
      </c>
      <c r="L47" s="15">
        <f t="shared" si="10"/>
        <v>68.433333333333337</v>
      </c>
      <c r="M47" s="10">
        <v>40345</v>
      </c>
      <c r="N47" s="9">
        <v>1</v>
      </c>
      <c r="O47" s="9">
        <f t="shared" si="11"/>
        <v>67.433333333333337</v>
      </c>
      <c r="P47" s="10">
        <v>40375</v>
      </c>
      <c r="Q47" s="15"/>
      <c r="R47" s="15">
        <v>1</v>
      </c>
      <c r="S47" s="15"/>
      <c r="T47" s="15"/>
      <c r="U47" s="15"/>
      <c r="V47" s="15"/>
      <c r="W47" s="15"/>
      <c r="X47" s="15">
        <v>1</v>
      </c>
      <c r="Y47" s="15" t="s">
        <v>261</v>
      </c>
      <c r="Z47" s="11" t="s">
        <v>255</v>
      </c>
      <c r="AA47" s="11" t="s">
        <v>27</v>
      </c>
      <c r="AB47" s="15">
        <v>1</v>
      </c>
      <c r="AC47" s="9">
        <v>8230</v>
      </c>
      <c r="AD47" s="35">
        <v>42398</v>
      </c>
      <c r="AE47" s="19">
        <v>950</v>
      </c>
      <c r="AF47" s="15">
        <v>1128</v>
      </c>
      <c r="AG47" s="45">
        <f t="shared" si="12"/>
        <v>0.84219858156028371</v>
      </c>
      <c r="AH47" s="15">
        <v>1</v>
      </c>
      <c r="AI47" s="36">
        <v>1.37</v>
      </c>
      <c r="AJ47" s="9">
        <v>185</v>
      </c>
      <c r="AK47" s="28">
        <v>35</v>
      </c>
      <c r="AL47" s="28">
        <v>98</v>
      </c>
      <c r="AM47" s="28">
        <v>149</v>
      </c>
      <c r="AN47" s="19"/>
      <c r="AO47" s="15"/>
      <c r="AP47" s="45"/>
      <c r="AQ47" s="15"/>
      <c r="AR47" s="36"/>
      <c r="AS47" s="15"/>
      <c r="AT47" s="28"/>
      <c r="AU47" s="19"/>
      <c r="AV47" s="15"/>
      <c r="AW47" s="28">
        <v>931</v>
      </c>
      <c r="AX47" s="19">
        <v>1140</v>
      </c>
      <c r="AY47" s="45">
        <f t="shared" si="13"/>
        <v>0.81666666666666665</v>
      </c>
      <c r="AZ47" s="9">
        <v>1</v>
      </c>
      <c r="BA47" s="36">
        <v>1.49</v>
      </c>
      <c r="BB47" s="9"/>
      <c r="BC47" s="15"/>
      <c r="BD47" s="15"/>
      <c r="BE47" s="15"/>
      <c r="BF47" s="10">
        <v>42697</v>
      </c>
      <c r="BG47" s="57">
        <f>(BF47-AD47)/30</f>
        <v>9.9666666666666668</v>
      </c>
      <c r="BH47" s="60">
        <v>743</v>
      </c>
      <c r="BI47" s="8">
        <v>693</v>
      </c>
      <c r="BJ47" s="91">
        <v>1</v>
      </c>
      <c r="BK47" s="68"/>
      <c r="BL47" s="66"/>
      <c r="BM47" s="81"/>
      <c r="BN47" s="66"/>
      <c r="BO47" s="66"/>
      <c r="BP47" s="66"/>
      <c r="BQ47" s="66"/>
      <c r="BR47" s="66"/>
      <c r="BS47" s="81"/>
      <c r="BT47" s="66"/>
      <c r="BU47" s="66"/>
      <c r="BV47" s="66"/>
      <c r="BW47" s="68"/>
      <c r="BX47" s="66"/>
      <c r="BY47" s="81"/>
      <c r="BZ47" s="66"/>
      <c r="CA47" s="66"/>
      <c r="CB47" s="66"/>
      <c r="CC47" s="68"/>
      <c r="CD47" s="70"/>
      <c r="CE47" s="81"/>
      <c r="CF47" s="66"/>
      <c r="CG47" s="66"/>
      <c r="CH47" s="66"/>
      <c r="CI47" s="68"/>
      <c r="CJ47" s="66"/>
      <c r="CK47" s="81"/>
      <c r="CL47" s="66"/>
      <c r="CM47" s="66"/>
      <c r="CN47" s="66"/>
      <c r="CO47" s="66"/>
      <c r="CP47" s="66"/>
      <c r="CQ47" s="81"/>
      <c r="CR47" s="77"/>
      <c r="CS47" s="9"/>
      <c r="CT47" s="8"/>
      <c r="CU47" s="8"/>
      <c r="CV47" s="8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</row>
    <row r="48" spans="1:175" s="31" customFormat="1" ht="15.75" customHeight="1">
      <c r="A48" s="6">
        <v>47</v>
      </c>
      <c r="B48" s="6" t="s">
        <v>145</v>
      </c>
      <c r="C48" s="6"/>
      <c r="D48" s="6" t="s">
        <v>138</v>
      </c>
      <c r="E48" s="6"/>
      <c r="F48" s="55">
        <v>14.96</v>
      </c>
      <c r="G48" s="6" t="s">
        <v>232</v>
      </c>
      <c r="H48" s="22" t="s">
        <v>5</v>
      </c>
      <c r="I48" s="22" t="s">
        <v>6</v>
      </c>
      <c r="J48" s="7">
        <v>41085</v>
      </c>
      <c r="K48" s="14">
        <f t="shared" si="9"/>
        <v>2.6164383561643834</v>
      </c>
      <c r="L48" s="15">
        <f t="shared" si="10"/>
        <v>31.366666666666667</v>
      </c>
      <c r="M48" s="7">
        <v>41099</v>
      </c>
      <c r="N48" s="22">
        <v>2</v>
      </c>
      <c r="O48" s="9">
        <f t="shared" si="11"/>
        <v>33</v>
      </c>
      <c r="P48" s="7">
        <v>41050</v>
      </c>
      <c r="Q48" s="24"/>
      <c r="R48" s="24"/>
      <c r="S48" s="24"/>
      <c r="T48" s="24"/>
      <c r="U48" s="24"/>
      <c r="V48" s="24"/>
      <c r="W48" s="24"/>
      <c r="X48" s="24"/>
      <c r="Y48" s="24" t="s">
        <v>257</v>
      </c>
      <c r="Z48" s="18"/>
      <c r="AA48" s="18"/>
      <c r="AB48" s="24">
        <v>0</v>
      </c>
      <c r="AC48" s="22"/>
      <c r="AD48" s="34">
        <v>42040</v>
      </c>
      <c r="AE48" s="19">
        <v>630</v>
      </c>
      <c r="AF48" s="40">
        <v>512</v>
      </c>
      <c r="AG48" s="45">
        <f t="shared" si="12"/>
        <v>1.23046875</v>
      </c>
      <c r="AH48" s="22">
        <v>1</v>
      </c>
      <c r="AI48" s="37">
        <v>1.1100000000000001</v>
      </c>
      <c r="AJ48" s="24">
        <v>200</v>
      </c>
      <c r="AK48" s="37">
        <v>52</v>
      </c>
      <c r="AL48" s="22">
        <v>147</v>
      </c>
      <c r="AM48" s="25">
        <v>178</v>
      </c>
      <c r="AN48" s="25">
        <v>595</v>
      </c>
      <c r="AO48" s="24">
        <v>592</v>
      </c>
      <c r="AP48" s="45">
        <f>(AN48/AO48)</f>
        <v>1.0050675675675675</v>
      </c>
      <c r="AQ48" s="24">
        <v>1</v>
      </c>
      <c r="AR48" s="37">
        <v>0.97</v>
      </c>
      <c r="AS48" s="24">
        <v>199</v>
      </c>
      <c r="AT48" s="25">
        <v>66</v>
      </c>
      <c r="AU48" s="19">
        <v>126</v>
      </c>
      <c r="AV48" s="24">
        <v>61</v>
      </c>
      <c r="AW48" s="25">
        <v>770</v>
      </c>
      <c r="AX48" s="19">
        <v>592</v>
      </c>
      <c r="AY48" s="45">
        <f t="shared" si="13"/>
        <v>1.3006756756756757</v>
      </c>
      <c r="AZ48" s="22">
        <v>1</v>
      </c>
      <c r="BA48" s="37">
        <v>0.98</v>
      </c>
      <c r="BB48" s="22">
        <v>197</v>
      </c>
      <c r="BC48" s="25">
        <v>80</v>
      </c>
      <c r="BD48" s="19">
        <v>107</v>
      </c>
      <c r="BE48" s="25">
        <v>49</v>
      </c>
      <c r="BF48" s="34">
        <v>42754</v>
      </c>
      <c r="BG48" s="57">
        <f>(BF48-AD48)/30</f>
        <v>23.8</v>
      </c>
      <c r="BH48" s="56" t="s">
        <v>287</v>
      </c>
      <c r="BI48" s="8">
        <v>395</v>
      </c>
      <c r="BJ48" s="60">
        <v>1</v>
      </c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72"/>
    </row>
    <row r="49" spans="1:62" s="64" customFormat="1" ht="15.75" customHeight="1">
      <c r="A49" s="6">
        <v>48</v>
      </c>
      <c r="B49" s="6" t="s">
        <v>139</v>
      </c>
      <c r="C49" s="6" t="s">
        <v>141</v>
      </c>
      <c r="D49" s="6"/>
      <c r="E49" s="6"/>
      <c r="F49" s="55">
        <v>21.777000000000001</v>
      </c>
      <c r="G49" s="6" t="s">
        <v>13</v>
      </c>
      <c r="H49" s="9" t="s">
        <v>5</v>
      </c>
      <c r="I49" s="9" t="s">
        <v>6</v>
      </c>
      <c r="J49" s="10">
        <v>37907</v>
      </c>
      <c r="K49" s="14">
        <f t="shared" si="9"/>
        <v>11.668493150684931</v>
      </c>
      <c r="L49" s="15">
        <f t="shared" si="10"/>
        <v>107.6</v>
      </c>
      <c r="M49" s="10">
        <v>38938</v>
      </c>
      <c r="N49" s="9">
        <v>2</v>
      </c>
      <c r="O49" s="9">
        <f t="shared" si="11"/>
        <v>118.1</v>
      </c>
      <c r="P49" s="10">
        <v>38623</v>
      </c>
      <c r="Q49" s="15"/>
      <c r="R49" s="15"/>
      <c r="S49" s="15">
        <v>1</v>
      </c>
      <c r="T49" s="15"/>
      <c r="U49" s="15">
        <v>1</v>
      </c>
      <c r="V49" s="15"/>
      <c r="W49" s="15"/>
      <c r="X49" s="15"/>
      <c r="Y49" s="15" t="s">
        <v>258</v>
      </c>
      <c r="Z49" s="11" t="s">
        <v>74</v>
      </c>
      <c r="AA49" s="11" t="s">
        <v>75</v>
      </c>
      <c r="AB49" s="15">
        <v>5</v>
      </c>
      <c r="AC49" s="9">
        <v>100688</v>
      </c>
      <c r="AD49" s="35">
        <v>42166</v>
      </c>
      <c r="AE49" s="19">
        <v>540</v>
      </c>
      <c r="AF49" s="9">
        <v>409</v>
      </c>
      <c r="AG49" s="45">
        <f t="shared" si="12"/>
        <v>1.3202933985330074</v>
      </c>
      <c r="AH49" s="15">
        <v>1</v>
      </c>
      <c r="AI49" s="36">
        <v>0.83</v>
      </c>
      <c r="AJ49" s="9">
        <v>206</v>
      </c>
      <c r="AK49" s="28">
        <v>55</v>
      </c>
      <c r="AL49" s="28">
        <v>98</v>
      </c>
      <c r="AM49" s="28">
        <v>263</v>
      </c>
      <c r="AN49" s="19"/>
      <c r="AO49" s="15"/>
      <c r="AP49" s="45"/>
      <c r="AQ49" s="15"/>
      <c r="AR49" s="36"/>
      <c r="AS49" s="15"/>
      <c r="AT49" s="28"/>
      <c r="AU49" s="19"/>
      <c r="AV49" s="15"/>
      <c r="AW49" s="28">
        <v>592</v>
      </c>
      <c r="AX49" s="19">
        <v>478</v>
      </c>
      <c r="AY49" s="45">
        <f t="shared" si="13"/>
        <v>1.2384937238493723</v>
      </c>
      <c r="AZ49" s="9">
        <v>1</v>
      </c>
      <c r="BA49" s="36">
        <v>0.96</v>
      </c>
      <c r="BB49" s="9">
        <v>167</v>
      </c>
      <c r="BC49" s="15">
        <v>50</v>
      </c>
      <c r="BD49" s="15">
        <v>97</v>
      </c>
      <c r="BE49" s="15">
        <v>97</v>
      </c>
      <c r="BF49" s="93">
        <v>42719</v>
      </c>
      <c r="BG49" s="57">
        <f>(BF49-AD49)/30</f>
        <v>18.433333333333334</v>
      </c>
      <c r="BH49" s="94">
        <v>970</v>
      </c>
      <c r="BI49" s="65">
        <v>667</v>
      </c>
      <c r="BJ49" s="94">
        <v>1</v>
      </c>
    </row>
    <row r="50" spans="1:62" s="64" customFormat="1" ht="15.75" customHeight="1">
      <c r="A50" s="6">
        <v>49</v>
      </c>
      <c r="B50" s="6" t="s">
        <v>139</v>
      </c>
      <c r="C50" s="6"/>
      <c r="D50" s="6"/>
      <c r="E50" s="6" t="s">
        <v>143</v>
      </c>
      <c r="F50" s="55">
        <v>32</v>
      </c>
      <c r="G50" s="6" t="s">
        <v>10</v>
      </c>
      <c r="H50" s="9" t="s">
        <v>5</v>
      </c>
      <c r="I50" s="9" t="s">
        <v>6</v>
      </c>
      <c r="J50" s="10">
        <v>34219</v>
      </c>
      <c r="K50" s="14">
        <f t="shared" si="9"/>
        <v>22.339726027397262</v>
      </c>
      <c r="L50" s="15">
        <f t="shared" si="10"/>
        <v>32.9</v>
      </c>
      <c r="M50" s="10">
        <v>41386</v>
      </c>
      <c r="N50" s="9">
        <v>7</v>
      </c>
      <c r="O50" s="9">
        <f t="shared" si="11"/>
        <v>90.933333333333337</v>
      </c>
      <c r="P50" s="10">
        <v>39645</v>
      </c>
      <c r="Q50" s="15"/>
      <c r="R50" s="15"/>
      <c r="S50" s="15">
        <v>1</v>
      </c>
      <c r="T50" s="15">
        <v>1</v>
      </c>
      <c r="U50" s="15"/>
      <c r="V50" s="15">
        <v>1</v>
      </c>
      <c r="W50" s="15"/>
      <c r="X50" s="15"/>
      <c r="Y50" s="15" t="s">
        <v>261</v>
      </c>
      <c r="Z50" s="11" t="s">
        <v>233</v>
      </c>
      <c r="AA50" s="11" t="s">
        <v>234</v>
      </c>
      <c r="AB50" s="15">
        <v>8</v>
      </c>
      <c r="AC50" s="9"/>
      <c r="AD50" s="35">
        <v>42373</v>
      </c>
      <c r="AE50" s="19">
        <v>757</v>
      </c>
      <c r="AF50" s="9">
        <v>458</v>
      </c>
      <c r="AG50" s="45">
        <f t="shared" si="12"/>
        <v>1.6528384279475983</v>
      </c>
      <c r="AH50" s="15">
        <v>1</v>
      </c>
      <c r="AI50" s="36">
        <v>0.57999999999999996</v>
      </c>
      <c r="AJ50" s="9">
        <v>136</v>
      </c>
      <c r="AK50" s="28">
        <v>33</v>
      </c>
      <c r="AL50" s="28">
        <v>69</v>
      </c>
      <c r="AM50" s="28">
        <v>169</v>
      </c>
      <c r="AN50" s="19">
        <v>927</v>
      </c>
      <c r="AO50" s="15">
        <v>706</v>
      </c>
      <c r="AP50" s="45">
        <f>(AN50/AO50)</f>
        <v>1.3130311614730878</v>
      </c>
      <c r="AQ50" s="15">
        <v>11</v>
      </c>
      <c r="AR50" s="36">
        <v>0.81</v>
      </c>
      <c r="AS50" s="15">
        <v>150</v>
      </c>
      <c r="AT50" s="28">
        <v>38</v>
      </c>
      <c r="AU50" s="19">
        <v>81</v>
      </c>
      <c r="AV50" s="15">
        <v>151</v>
      </c>
      <c r="AW50" s="28">
        <v>721</v>
      </c>
      <c r="AX50" s="19">
        <v>530</v>
      </c>
      <c r="AY50" s="45">
        <f t="shared" si="13"/>
        <v>1.3603773584905661</v>
      </c>
      <c r="AZ50" s="9">
        <v>1</v>
      </c>
      <c r="BA50" s="36">
        <v>0.7</v>
      </c>
      <c r="BB50" s="9">
        <v>121</v>
      </c>
      <c r="BC50" s="15">
        <v>39</v>
      </c>
      <c r="BD50" s="15">
        <v>52</v>
      </c>
      <c r="BE50" s="15">
        <v>146</v>
      </c>
      <c r="BF50" s="93">
        <v>42720</v>
      </c>
      <c r="BG50" s="57">
        <f>(BF50-AD50)/30</f>
        <v>11.566666666666666</v>
      </c>
      <c r="BH50" s="94">
        <v>699</v>
      </c>
      <c r="BI50" s="65">
        <v>599</v>
      </c>
      <c r="BJ50" s="94">
        <v>8</v>
      </c>
    </row>
    <row r="51" spans="1:62">
      <c r="A51" s="31">
        <v>50</v>
      </c>
      <c r="D51" s="31" t="s">
        <v>138</v>
      </c>
      <c r="E51" s="31" t="s">
        <v>143</v>
      </c>
      <c r="F51" s="45">
        <v>35.027999999999999</v>
      </c>
      <c r="G51" s="31" t="s">
        <v>109</v>
      </c>
      <c r="H51" s="40" t="s">
        <v>82</v>
      </c>
      <c r="I51" s="40" t="s">
        <v>6</v>
      </c>
      <c r="J51" s="29">
        <v>35396</v>
      </c>
      <c r="K51" s="14">
        <f t="shared" si="9"/>
        <v>18.304109589041097</v>
      </c>
      <c r="L51" s="15">
        <f t="shared" si="10"/>
        <v>3.8666666666666667</v>
      </c>
      <c r="M51" s="29">
        <v>41961</v>
      </c>
      <c r="N51" s="40">
        <v>5</v>
      </c>
      <c r="O51" s="9">
        <f t="shared" si="11"/>
        <v>107.36666666666666</v>
      </c>
      <c r="P51" s="29">
        <v>38856</v>
      </c>
      <c r="V51" s="43">
        <v>1</v>
      </c>
      <c r="X51" s="43">
        <v>1</v>
      </c>
      <c r="Y51" s="43" t="s">
        <v>258</v>
      </c>
      <c r="Z51" s="31" t="s">
        <v>110</v>
      </c>
      <c r="AA51" s="31" t="s">
        <v>111</v>
      </c>
      <c r="AB51" s="43">
        <v>3</v>
      </c>
      <c r="AC51" s="40"/>
      <c r="AD51" s="29">
        <v>42077</v>
      </c>
      <c r="AE51" s="8">
        <v>530</v>
      </c>
      <c r="AF51" s="24">
        <f>1410/100*17</f>
        <v>239.7</v>
      </c>
      <c r="AG51" s="45">
        <f t="shared" si="12"/>
        <v>2.2110972048393829</v>
      </c>
      <c r="AH51" s="8">
        <v>1</v>
      </c>
      <c r="AI51" s="37">
        <v>0.86</v>
      </c>
      <c r="AJ51" s="8">
        <v>202</v>
      </c>
      <c r="AK51" s="8"/>
      <c r="AL51" s="8"/>
      <c r="AM51" s="8">
        <v>65</v>
      </c>
      <c r="AN51" s="8">
        <v>448</v>
      </c>
      <c r="AO51" s="24">
        <f>1010/100*19</f>
        <v>191.9</v>
      </c>
      <c r="AP51" s="45">
        <f>(AN51/AO51)</f>
        <v>2.3345492443981239</v>
      </c>
      <c r="AQ51" s="8">
        <v>1</v>
      </c>
      <c r="AR51" s="37">
        <v>0.76</v>
      </c>
      <c r="AS51" s="8">
        <v>156</v>
      </c>
      <c r="AT51" s="8">
        <v>49</v>
      </c>
      <c r="AU51" s="8">
        <v>82</v>
      </c>
      <c r="AV51" s="8">
        <v>71</v>
      </c>
      <c r="AW51" s="24">
        <v>157</v>
      </c>
      <c r="AX51" s="24">
        <v>78</v>
      </c>
      <c r="AY51" s="45">
        <f t="shared" si="13"/>
        <v>2.0128205128205128</v>
      </c>
      <c r="AZ51" s="8">
        <v>1</v>
      </c>
      <c r="BA51" s="37">
        <v>0.7</v>
      </c>
      <c r="BB51" s="8">
        <v>155</v>
      </c>
      <c r="BC51" s="24"/>
      <c r="BD51" s="24"/>
      <c r="BE51" s="8">
        <v>80</v>
      </c>
      <c r="BF51" s="98">
        <v>42691</v>
      </c>
      <c r="BG51" s="57">
        <f>(BF51-AD51)/30</f>
        <v>20.466666666666665</v>
      </c>
      <c r="BH51" s="97">
        <v>429</v>
      </c>
      <c r="BI51" s="97">
        <v>212</v>
      </c>
      <c r="BJ51" s="97">
        <v>1</v>
      </c>
    </row>
    <row r="52" spans="1:62">
      <c r="A52" s="31">
        <v>51</v>
      </c>
      <c r="C52" s="31" t="s">
        <v>149</v>
      </c>
      <c r="D52" s="31" t="s">
        <v>146</v>
      </c>
      <c r="F52" s="45">
        <v>25.646000000000001</v>
      </c>
      <c r="G52" s="31" t="s">
        <v>113</v>
      </c>
      <c r="H52" s="40" t="s">
        <v>11</v>
      </c>
      <c r="I52" s="40" t="s">
        <v>6</v>
      </c>
      <c r="J52" s="29">
        <v>39462</v>
      </c>
      <c r="K52" s="14">
        <f t="shared" si="9"/>
        <v>7.2931506849315069</v>
      </c>
      <c r="L52" s="15">
        <f t="shared" si="10"/>
        <v>36.833333333333336</v>
      </c>
      <c r="M52" s="29">
        <v>41019</v>
      </c>
      <c r="N52" s="40">
        <v>1</v>
      </c>
      <c r="O52" s="9">
        <f t="shared" si="11"/>
        <v>52.466666666666669</v>
      </c>
      <c r="P52" s="29">
        <v>40550</v>
      </c>
      <c r="Q52" s="43">
        <v>1</v>
      </c>
      <c r="T52" s="43">
        <v>1</v>
      </c>
      <c r="U52" s="43">
        <v>1</v>
      </c>
      <c r="V52" s="43">
        <v>1</v>
      </c>
      <c r="Y52" s="43" t="s">
        <v>258</v>
      </c>
      <c r="Z52" s="31" t="s">
        <v>114</v>
      </c>
      <c r="AA52" s="31" t="s">
        <v>115</v>
      </c>
      <c r="AB52" s="43">
        <v>2</v>
      </c>
      <c r="AC52" s="40">
        <v>226358</v>
      </c>
      <c r="AD52" s="29">
        <v>42124</v>
      </c>
      <c r="AE52" s="8">
        <v>377</v>
      </c>
      <c r="AF52" s="24">
        <f>1780/100*36</f>
        <v>640.80000000000007</v>
      </c>
      <c r="AG52" s="45">
        <f t="shared" si="12"/>
        <v>0.58832709113607984</v>
      </c>
      <c r="AH52" s="8">
        <v>1</v>
      </c>
      <c r="AI52" s="37">
        <v>0.85</v>
      </c>
      <c r="AJ52" s="8">
        <v>224</v>
      </c>
      <c r="AK52" s="8">
        <v>38</v>
      </c>
      <c r="AL52" s="8">
        <v>162</v>
      </c>
      <c r="AM52" s="8">
        <v>139</v>
      </c>
      <c r="AN52" s="8">
        <v>529</v>
      </c>
      <c r="AO52" s="24">
        <f>2180/100*41</f>
        <v>893.80000000000007</v>
      </c>
      <c r="AP52" s="45">
        <f>(AN52/AO52)</f>
        <v>0.5918550011188185</v>
      </c>
      <c r="AQ52" s="8">
        <v>1</v>
      </c>
      <c r="AR52" s="37">
        <v>0.85</v>
      </c>
      <c r="AS52" s="8">
        <v>184</v>
      </c>
      <c r="AT52" s="8"/>
      <c r="AU52" s="8"/>
      <c r="AV52" s="8">
        <v>211</v>
      </c>
      <c r="AW52" s="24">
        <v>645</v>
      </c>
      <c r="AX52" s="24">
        <v>1047</v>
      </c>
      <c r="AY52" s="45">
        <f t="shared" si="13"/>
        <v>0.61604584527220629</v>
      </c>
      <c r="AZ52" s="8">
        <v>1</v>
      </c>
      <c r="BA52" s="37">
        <v>0.96</v>
      </c>
      <c r="BB52" s="8">
        <v>207</v>
      </c>
      <c r="BC52" s="24">
        <v>153</v>
      </c>
      <c r="BD52" s="24">
        <v>18</v>
      </c>
      <c r="BE52" s="8">
        <v>193</v>
      </c>
      <c r="BF52" s="98">
        <v>42698</v>
      </c>
      <c r="BG52" s="57">
        <f>(BF52-AD52)/30</f>
        <v>19.133333333333333</v>
      </c>
      <c r="BH52" s="97">
        <v>416</v>
      </c>
      <c r="BI52" s="97">
        <v>379</v>
      </c>
      <c r="BJ52" s="97">
        <v>1</v>
      </c>
    </row>
    <row r="53" spans="1:62">
      <c r="A53" s="31">
        <v>52</v>
      </c>
      <c r="C53" s="31" t="s">
        <v>149</v>
      </c>
      <c r="E53" s="31" t="s">
        <v>143</v>
      </c>
      <c r="F53" s="45">
        <v>30.565999999999999</v>
      </c>
      <c r="G53" s="31" t="s">
        <v>116</v>
      </c>
      <c r="H53" s="40" t="s">
        <v>5</v>
      </c>
      <c r="I53" s="40" t="s">
        <v>6</v>
      </c>
      <c r="J53" s="29">
        <v>35173</v>
      </c>
      <c r="K53" s="14">
        <f t="shared" si="9"/>
        <v>19.112328767123287</v>
      </c>
      <c r="L53" s="15">
        <f t="shared" si="10"/>
        <v>12.6</v>
      </c>
      <c r="M53" s="29">
        <v>41771</v>
      </c>
      <c r="N53" s="40">
        <v>1</v>
      </c>
      <c r="O53" s="9">
        <f t="shared" si="11"/>
        <v>66.933333333333337</v>
      </c>
      <c r="P53" s="29">
        <v>40141</v>
      </c>
      <c r="Q53" s="43">
        <v>1</v>
      </c>
      <c r="R53" s="43">
        <v>1</v>
      </c>
      <c r="S53" s="43">
        <v>1</v>
      </c>
      <c r="U53" s="43">
        <v>1</v>
      </c>
      <c r="Y53" s="43" t="s">
        <v>258</v>
      </c>
      <c r="Z53" s="31" t="s">
        <v>117</v>
      </c>
      <c r="AA53" s="31" t="s">
        <v>118</v>
      </c>
      <c r="AB53" s="43">
        <v>3</v>
      </c>
      <c r="AC53" s="40"/>
      <c r="AD53" s="29">
        <v>42149</v>
      </c>
      <c r="AE53" s="8">
        <v>400</v>
      </c>
      <c r="AF53" s="24">
        <f>730/100*21</f>
        <v>153.29999999999998</v>
      </c>
      <c r="AG53" s="45">
        <f t="shared" si="12"/>
        <v>2.6092628832354863</v>
      </c>
      <c r="AH53" s="8">
        <v>1</v>
      </c>
      <c r="AI53" s="37">
        <v>1.46</v>
      </c>
      <c r="AJ53" s="8">
        <v>102</v>
      </c>
      <c r="AK53" s="8">
        <v>65</v>
      </c>
      <c r="AL53" s="8">
        <v>33</v>
      </c>
      <c r="AM53" s="8">
        <v>73</v>
      </c>
      <c r="AN53" s="8">
        <v>484</v>
      </c>
      <c r="AO53" s="24">
        <f>920/100*30</f>
        <v>276</v>
      </c>
      <c r="AP53" s="45">
        <f>(AN53/AO53)</f>
        <v>1.7536231884057971</v>
      </c>
      <c r="AQ53" s="8">
        <v>1</v>
      </c>
      <c r="AR53" s="37">
        <v>1.7</v>
      </c>
      <c r="AS53" s="8">
        <v>96</v>
      </c>
      <c r="AT53" s="8">
        <v>51</v>
      </c>
      <c r="AU53" s="8">
        <v>43</v>
      </c>
      <c r="AV53" s="8">
        <v>63</v>
      </c>
      <c r="AW53" s="8">
        <v>621</v>
      </c>
      <c r="AX53" s="8">
        <v>337</v>
      </c>
      <c r="AY53" s="45">
        <f t="shared" si="13"/>
        <v>1.8427299703264095</v>
      </c>
      <c r="AZ53" s="8">
        <v>1</v>
      </c>
      <c r="BA53" s="8">
        <v>1.63</v>
      </c>
      <c r="BB53" s="8">
        <v>86</v>
      </c>
      <c r="BC53" s="8"/>
      <c r="BD53" s="8"/>
      <c r="BE53" s="8">
        <v>80</v>
      </c>
      <c r="BF53" s="98">
        <v>42614</v>
      </c>
      <c r="BG53" s="57">
        <f>(BF53-AD53)/30</f>
        <v>15.5</v>
      </c>
      <c r="BH53" s="97">
        <v>716</v>
      </c>
      <c r="BI53" s="97">
        <v>490</v>
      </c>
      <c r="BJ53" s="97">
        <v>1</v>
      </c>
    </row>
    <row r="54" spans="1:62">
      <c r="A54" s="31">
        <v>53</v>
      </c>
      <c r="B54" s="31" t="s">
        <v>137</v>
      </c>
      <c r="C54" s="31" t="s">
        <v>141</v>
      </c>
      <c r="F54" s="55">
        <v>20.420999999999999</v>
      </c>
      <c r="G54" s="31" t="s">
        <v>14</v>
      </c>
      <c r="H54" s="40" t="s">
        <v>5</v>
      </c>
      <c r="I54" s="40" t="s">
        <v>6</v>
      </c>
      <c r="J54" s="29">
        <v>38408</v>
      </c>
      <c r="K54" s="14">
        <f t="shared" si="9"/>
        <v>10.235616438356164</v>
      </c>
      <c r="L54" s="15">
        <f t="shared" si="10"/>
        <v>35.4</v>
      </c>
      <c r="M54" s="29">
        <v>41082</v>
      </c>
      <c r="N54" s="40">
        <v>1</v>
      </c>
      <c r="O54" s="9">
        <f t="shared" si="11"/>
        <v>117.8</v>
      </c>
      <c r="P54" s="29">
        <v>38610</v>
      </c>
      <c r="U54" s="43">
        <v>1</v>
      </c>
      <c r="Y54" s="43" t="s">
        <v>258</v>
      </c>
      <c r="Z54" s="31" t="s">
        <v>119</v>
      </c>
      <c r="AA54" s="31" t="s">
        <v>120</v>
      </c>
      <c r="AB54" s="43">
        <v>1</v>
      </c>
      <c r="AC54" s="40"/>
      <c r="AD54" s="29">
        <v>42144</v>
      </c>
      <c r="AE54" s="8">
        <v>763</v>
      </c>
      <c r="AF54" s="24">
        <f>2320/100*41</f>
        <v>951.19999999999993</v>
      </c>
      <c r="AG54" s="45">
        <f t="shared" si="12"/>
        <v>0.80214465937762836</v>
      </c>
      <c r="AH54" s="8">
        <v>1</v>
      </c>
      <c r="AI54" s="37">
        <v>0.79</v>
      </c>
      <c r="AJ54" s="8">
        <v>143</v>
      </c>
      <c r="AK54" s="8"/>
      <c r="AL54" s="8"/>
      <c r="AM54" s="8">
        <v>79</v>
      </c>
      <c r="AN54" s="8">
        <v>968</v>
      </c>
      <c r="AO54" s="24">
        <f>2970/100*42</f>
        <v>1247.3999999999999</v>
      </c>
      <c r="AP54" s="45">
        <f>(AN54/AO54)</f>
        <v>0.77601410934744275</v>
      </c>
      <c r="AQ54" s="8">
        <v>1</v>
      </c>
      <c r="AR54" s="37">
        <v>1.1599999999999999</v>
      </c>
      <c r="AS54" s="8">
        <v>196</v>
      </c>
      <c r="AT54" s="8">
        <v>68</v>
      </c>
      <c r="AU54" s="8">
        <v>123</v>
      </c>
      <c r="AV54" s="8">
        <v>61</v>
      </c>
      <c r="AW54" s="24">
        <v>972</v>
      </c>
      <c r="AX54" s="24">
        <v>1150</v>
      </c>
      <c r="AY54" s="45">
        <f t="shared" si="13"/>
        <v>0.84521739130434781</v>
      </c>
      <c r="AZ54" s="8">
        <v>1</v>
      </c>
      <c r="BA54" s="37">
        <v>1.17</v>
      </c>
      <c r="BB54" s="8">
        <v>223</v>
      </c>
      <c r="BC54" s="24">
        <v>63</v>
      </c>
      <c r="BD54" s="24">
        <v>161</v>
      </c>
      <c r="BE54" s="8">
        <v>65</v>
      </c>
      <c r="BF54" s="98">
        <v>42684</v>
      </c>
      <c r="BG54" s="57">
        <f>(BF54-AD54)/30</f>
        <v>18</v>
      </c>
      <c r="BH54" s="97">
        <v>986</v>
      </c>
      <c r="BI54" s="97">
        <v>1149</v>
      </c>
      <c r="BJ54" s="97">
        <v>1</v>
      </c>
    </row>
    <row r="55" spans="1:62">
      <c r="A55" s="31">
        <v>54</v>
      </c>
      <c r="D55" s="31" t="s">
        <v>146</v>
      </c>
      <c r="E55" s="31" t="s">
        <v>143</v>
      </c>
      <c r="F55" s="45">
        <v>36.637999999999998</v>
      </c>
      <c r="G55" s="31" t="s">
        <v>112</v>
      </c>
      <c r="H55" s="40" t="s">
        <v>5</v>
      </c>
      <c r="I55" s="40" t="s">
        <v>6</v>
      </c>
      <c r="J55" s="29">
        <v>35475</v>
      </c>
      <c r="K55" s="14">
        <f t="shared" si="9"/>
        <v>18.347945205479451</v>
      </c>
      <c r="L55" s="15">
        <f t="shared" si="10"/>
        <v>28.7</v>
      </c>
      <c r="M55" s="29">
        <v>41311</v>
      </c>
      <c r="N55" s="40">
        <v>3</v>
      </c>
      <c r="O55" s="9">
        <f t="shared" si="11"/>
        <v>29.2</v>
      </c>
      <c r="P55" s="29">
        <v>41296</v>
      </c>
      <c r="S55" s="43">
        <v>1</v>
      </c>
      <c r="Y55" s="43" t="s">
        <v>261</v>
      </c>
      <c r="Z55" s="31" t="s">
        <v>79</v>
      </c>
      <c r="AA55" s="31" t="s">
        <v>201</v>
      </c>
      <c r="AB55" s="43">
        <v>2</v>
      </c>
      <c r="AC55" s="40"/>
      <c r="AD55" s="29">
        <v>42172</v>
      </c>
      <c r="AE55" s="8">
        <v>114</v>
      </c>
      <c r="AF55" s="24">
        <f>1970/100*73</f>
        <v>1438.1</v>
      </c>
      <c r="AG55" s="45">
        <f t="shared" si="12"/>
        <v>7.9271260691189768E-2</v>
      </c>
      <c r="AH55" s="8">
        <v>40</v>
      </c>
      <c r="AI55" s="37">
        <v>0.78</v>
      </c>
      <c r="AJ55" s="8">
        <v>161</v>
      </c>
      <c r="AK55" s="8"/>
      <c r="AL55" s="8"/>
      <c r="AM55" s="8">
        <v>77</v>
      </c>
      <c r="AN55" s="8"/>
      <c r="AO55" s="24"/>
      <c r="AP55" s="45"/>
      <c r="AQ55" s="8"/>
      <c r="AR55" s="37"/>
      <c r="AS55" s="8"/>
      <c r="AT55" s="8"/>
      <c r="AU55" s="8"/>
      <c r="AV55" s="8"/>
      <c r="AW55" s="24">
        <v>143</v>
      </c>
      <c r="AX55" s="24">
        <v>1754</v>
      </c>
      <c r="AY55" s="45">
        <f t="shared" si="13"/>
        <v>8.1527936145952107E-2</v>
      </c>
      <c r="AZ55" s="8">
        <v>1</v>
      </c>
      <c r="BA55" s="37">
        <v>0.89</v>
      </c>
      <c r="BB55" s="8">
        <v>178</v>
      </c>
      <c r="BC55" s="24">
        <v>54</v>
      </c>
      <c r="BD55" s="24">
        <v>114</v>
      </c>
      <c r="BE55" s="8">
        <v>66</v>
      </c>
      <c r="BF55" s="97"/>
      <c r="BG55" s="96"/>
      <c r="BH55" s="97"/>
      <c r="BI55" s="97"/>
      <c r="BJ55" s="97"/>
    </row>
    <row r="56" spans="1:62">
      <c r="A56" s="31">
        <v>55</v>
      </c>
      <c r="B56" s="31" t="s">
        <v>139</v>
      </c>
      <c r="C56" s="31" t="s">
        <v>140</v>
      </c>
      <c r="F56" s="55">
        <v>21.695</v>
      </c>
      <c r="G56" s="31" t="s">
        <v>7</v>
      </c>
      <c r="H56" s="40" t="s">
        <v>11</v>
      </c>
      <c r="I56" s="40" t="s">
        <v>6</v>
      </c>
      <c r="J56" s="29">
        <v>39820</v>
      </c>
      <c r="K56" s="14">
        <f t="shared" si="9"/>
        <v>6.3232876712328769</v>
      </c>
      <c r="L56" s="15">
        <f t="shared" si="10"/>
        <v>6.5333333333333332</v>
      </c>
      <c r="M56" s="29">
        <v>41932</v>
      </c>
      <c r="N56" s="40">
        <v>1</v>
      </c>
      <c r="O56" s="9">
        <f t="shared" si="11"/>
        <v>7.1333333333333337</v>
      </c>
      <c r="P56" s="29">
        <v>41914</v>
      </c>
      <c r="Q56" s="43">
        <v>1</v>
      </c>
      <c r="S56" s="43">
        <v>1</v>
      </c>
      <c r="Y56" s="43" t="s">
        <v>262</v>
      </c>
      <c r="Z56" s="31" t="s">
        <v>122</v>
      </c>
      <c r="AA56" s="31" t="s">
        <v>123</v>
      </c>
      <c r="AB56" s="43">
        <v>1</v>
      </c>
      <c r="AC56" s="40">
        <v>286523</v>
      </c>
      <c r="AD56" s="29">
        <v>42128</v>
      </c>
      <c r="AE56" s="8">
        <v>595</v>
      </c>
      <c r="AF56" s="24">
        <f>1370/100*30</f>
        <v>411</v>
      </c>
      <c r="AG56" s="45">
        <f t="shared" si="12"/>
        <v>1.4476885644768855</v>
      </c>
      <c r="AH56" s="8">
        <v>1</v>
      </c>
      <c r="AI56" s="37">
        <v>0.8</v>
      </c>
      <c r="AJ56" s="8">
        <v>151</v>
      </c>
      <c r="AK56" s="8">
        <v>30</v>
      </c>
      <c r="AL56" s="8">
        <v>105</v>
      </c>
      <c r="AM56" s="8">
        <v>117</v>
      </c>
      <c r="AN56" s="8">
        <v>640</v>
      </c>
      <c r="AO56" s="24">
        <f>1420/100*29</f>
        <v>411.79999999999995</v>
      </c>
      <c r="AP56" s="45">
        <f t="shared" ref="AP56:AP74" si="15">(AN56/AO56)</f>
        <v>1.5541525012141819</v>
      </c>
      <c r="AQ56" s="8">
        <v>1</v>
      </c>
      <c r="AR56" s="37">
        <v>0.81</v>
      </c>
      <c r="AS56" s="8">
        <v>195</v>
      </c>
      <c r="AT56" s="8">
        <v>33</v>
      </c>
      <c r="AU56" s="8">
        <v>145</v>
      </c>
      <c r="AV56" s="8">
        <v>113</v>
      </c>
      <c r="AW56" s="24">
        <v>632</v>
      </c>
      <c r="AX56" s="24">
        <v>448</v>
      </c>
      <c r="AY56" s="45">
        <f t="shared" si="13"/>
        <v>1.4107142857142858</v>
      </c>
      <c r="AZ56" s="8">
        <v>1</v>
      </c>
      <c r="BA56" s="37">
        <v>0.84</v>
      </c>
      <c r="BB56" s="8">
        <v>205</v>
      </c>
      <c r="BC56" s="24">
        <v>34</v>
      </c>
      <c r="BD56" s="24">
        <v>148</v>
      </c>
      <c r="BE56" s="8">
        <v>111</v>
      </c>
      <c r="BF56" s="98">
        <v>42660</v>
      </c>
      <c r="BG56" s="57">
        <f>(BF56-AD56)/30</f>
        <v>17.733333333333334</v>
      </c>
      <c r="BH56" s="97">
        <v>765</v>
      </c>
      <c r="BI56" s="97">
        <v>527</v>
      </c>
      <c r="BJ56" s="97">
        <v>1</v>
      </c>
    </row>
    <row r="57" spans="1:62">
      <c r="A57" s="31">
        <v>56</v>
      </c>
      <c r="B57" s="31" t="s">
        <v>139</v>
      </c>
      <c r="C57" s="31" t="s">
        <v>141</v>
      </c>
      <c r="F57" s="55">
        <v>21.777000000000001</v>
      </c>
      <c r="G57" s="31" t="s">
        <v>13</v>
      </c>
      <c r="H57" s="40" t="s">
        <v>5</v>
      </c>
      <c r="I57" s="40" t="s">
        <v>6</v>
      </c>
      <c r="J57" s="29">
        <v>37959</v>
      </c>
      <c r="K57" s="14">
        <f t="shared" si="9"/>
        <v>11.482191780821918</v>
      </c>
      <c r="L57" s="15">
        <f t="shared" si="10"/>
        <v>133.86666666666667</v>
      </c>
      <c r="M57" s="29">
        <v>38134</v>
      </c>
      <c r="N57" s="40">
        <v>1</v>
      </c>
      <c r="O57" s="9">
        <f t="shared" si="11"/>
        <v>137.86666666666667</v>
      </c>
      <c r="P57" s="29">
        <v>38014</v>
      </c>
      <c r="S57" s="43">
        <v>1</v>
      </c>
      <c r="V57" s="43">
        <v>1</v>
      </c>
      <c r="Y57" s="43" t="s">
        <v>259</v>
      </c>
      <c r="Z57" s="31" t="s">
        <v>124</v>
      </c>
      <c r="AA57" s="31" t="s">
        <v>125</v>
      </c>
      <c r="AB57" s="43">
        <v>5</v>
      </c>
      <c r="AC57" s="40">
        <v>81677</v>
      </c>
      <c r="AD57" s="29">
        <v>42150</v>
      </c>
      <c r="AE57" s="8">
        <v>353</v>
      </c>
      <c r="AF57" s="24">
        <f>1120/100*18</f>
        <v>201.6</v>
      </c>
      <c r="AG57" s="45">
        <f t="shared" si="12"/>
        <v>1.7509920634920635</v>
      </c>
      <c r="AH57" s="8">
        <v>1</v>
      </c>
      <c r="AI57" s="37">
        <v>0.63</v>
      </c>
      <c r="AJ57" s="8">
        <v>170</v>
      </c>
      <c r="AK57" s="8"/>
      <c r="AL57" s="8"/>
      <c r="AM57" s="8">
        <v>99</v>
      </c>
      <c r="AN57" s="8">
        <v>301</v>
      </c>
      <c r="AO57" s="24">
        <f>900/100*20</f>
        <v>180</v>
      </c>
      <c r="AP57" s="45">
        <f t="shared" si="15"/>
        <v>1.6722222222222223</v>
      </c>
      <c r="AQ57" s="8">
        <v>1</v>
      </c>
      <c r="AR57" s="8">
        <v>0.83</v>
      </c>
      <c r="AS57" s="8">
        <v>152</v>
      </c>
      <c r="AT57" s="8">
        <v>60</v>
      </c>
      <c r="AU57" s="8">
        <v>76</v>
      </c>
      <c r="AV57" s="8">
        <v>74</v>
      </c>
      <c r="AW57" s="24">
        <v>342</v>
      </c>
      <c r="AX57" s="24">
        <v>117</v>
      </c>
      <c r="AY57" s="45">
        <f t="shared" si="13"/>
        <v>2.9230769230769229</v>
      </c>
      <c r="AZ57" s="8">
        <v>1</v>
      </c>
      <c r="BA57" s="37">
        <v>0.88</v>
      </c>
      <c r="BB57" s="8">
        <v>138</v>
      </c>
      <c r="BC57" s="24"/>
      <c r="BD57" s="24"/>
      <c r="BE57" s="8">
        <v>60</v>
      </c>
      <c r="BF57" s="98">
        <v>42758</v>
      </c>
      <c r="BG57" s="57">
        <f>(BF57-AD57)/30</f>
        <v>20.266666666666666</v>
      </c>
      <c r="BH57" s="97">
        <v>375</v>
      </c>
      <c r="BI57" s="97">
        <v>223</v>
      </c>
      <c r="BJ57" s="97">
        <v>1</v>
      </c>
    </row>
    <row r="58" spans="1:62">
      <c r="A58" s="5">
        <v>57</v>
      </c>
      <c r="B58" s="5" t="s">
        <v>137</v>
      </c>
      <c r="C58" s="5"/>
      <c r="D58" s="5" t="s">
        <v>138</v>
      </c>
      <c r="E58" s="5"/>
      <c r="F58" s="45">
        <v>30.050999999999998</v>
      </c>
      <c r="G58" s="6" t="s">
        <v>121</v>
      </c>
      <c r="H58" s="8" t="s">
        <v>82</v>
      </c>
      <c r="I58" s="8" t="s">
        <v>17</v>
      </c>
      <c r="J58" s="7">
        <v>33420</v>
      </c>
      <c r="K58" s="14">
        <f t="shared" si="9"/>
        <v>24.421917808219177</v>
      </c>
      <c r="L58" s="15">
        <f t="shared" si="10"/>
        <v>37.166666666666664</v>
      </c>
      <c r="M58" s="7">
        <v>41219</v>
      </c>
      <c r="N58" s="8">
        <v>8</v>
      </c>
      <c r="O58" s="9">
        <f t="shared" si="11"/>
        <v>37.166666666666664</v>
      </c>
      <c r="P58" s="7">
        <v>41219</v>
      </c>
      <c r="Q58" s="24">
        <v>1</v>
      </c>
      <c r="R58" s="24"/>
      <c r="S58" s="24"/>
      <c r="T58" s="24"/>
      <c r="U58" s="24"/>
      <c r="V58" s="24"/>
      <c r="W58" s="24"/>
      <c r="X58" s="24"/>
      <c r="Y58" s="24" t="s">
        <v>257</v>
      </c>
      <c r="Z58" s="48" t="s">
        <v>180</v>
      </c>
      <c r="AA58" s="49"/>
      <c r="AB58" s="25">
        <v>0</v>
      </c>
      <c r="AC58" s="24">
        <v>42698</v>
      </c>
      <c r="AD58" s="7">
        <v>42334</v>
      </c>
      <c r="AE58" s="24">
        <v>851</v>
      </c>
      <c r="AF58" s="24">
        <v>1109</v>
      </c>
      <c r="AG58" s="45">
        <f t="shared" si="12"/>
        <v>0.76735798016230838</v>
      </c>
      <c r="AH58" s="25">
        <v>1</v>
      </c>
      <c r="AI58" s="38">
        <v>0.94</v>
      </c>
      <c r="AJ58" s="8">
        <v>300</v>
      </c>
      <c r="AK58" s="8">
        <v>47</v>
      </c>
      <c r="AL58" s="24"/>
      <c r="AM58" s="8">
        <v>338</v>
      </c>
      <c r="AN58" s="25">
        <v>876</v>
      </c>
      <c r="AO58" s="19">
        <v>990</v>
      </c>
      <c r="AP58" s="45">
        <f t="shared" si="15"/>
        <v>0.88484848484848488</v>
      </c>
      <c r="AQ58" s="8">
        <v>1</v>
      </c>
      <c r="AR58" s="20">
        <v>1.1599999999999999</v>
      </c>
      <c r="AS58" s="8">
        <v>285</v>
      </c>
      <c r="AT58" s="43">
        <v>47</v>
      </c>
      <c r="AU58" s="19">
        <v>179</v>
      </c>
      <c r="AV58" s="8">
        <v>268</v>
      </c>
      <c r="AW58" s="25">
        <v>882</v>
      </c>
      <c r="AX58" s="19">
        <v>921</v>
      </c>
      <c r="AY58" s="45">
        <v>0.9</v>
      </c>
      <c r="AZ58" s="25">
        <v>39</v>
      </c>
      <c r="BA58" s="57">
        <v>1.03</v>
      </c>
      <c r="BB58" s="25">
        <v>167</v>
      </c>
      <c r="BC58" s="25">
        <v>50</v>
      </c>
      <c r="BD58" s="19">
        <v>88</v>
      </c>
      <c r="BE58" s="56">
        <v>119</v>
      </c>
      <c r="BF58" s="34">
        <v>42646</v>
      </c>
      <c r="BG58" s="57">
        <f>(BF58-AD58)/30</f>
        <v>10.4</v>
      </c>
      <c r="BH58" s="26" t="s">
        <v>274</v>
      </c>
      <c r="BI58" s="8">
        <v>714</v>
      </c>
      <c r="BJ58" s="15">
        <v>0</v>
      </c>
    </row>
    <row r="59" spans="1:62">
      <c r="A59" s="5">
        <v>58</v>
      </c>
      <c r="B59" s="5" t="s">
        <v>139</v>
      </c>
      <c r="C59" s="5" t="s">
        <v>141</v>
      </c>
      <c r="D59" s="5"/>
      <c r="E59" s="5"/>
      <c r="F59" s="8">
        <v>12.59</v>
      </c>
      <c r="G59" s="6" t="s">
        <v>237</v>
      </c>
      <c r="H59" s="8" t="s">
        <v>5</v>
      </c>
      <c r="I59" s="8" t="s">
        <v>6</v>
      </c>
      <c r="J59" s="7">
        <v>35299</v>
      </c>
      <c r="K59" s="14">
        <f t="shared" si="9"/>
        <v>19.556164383561644</v>
      </c>
      <c r="L59" s="15">
        <f t="shared" si="10"/>
        <v>79.266666666666666</v>
      </c>
      <c r="M59" s="7">
        <v>40059</v>
      </c>
      <c r="N59" s="8">
        <v>6</v>
      </c>
      <c r="O59" s="9">
        <f t="shared" si="11"/>
        <v>123.16666666666667</v>
      </c>
      <c r="P59" s="7">
        <v>38742</v>
      </c>
      <c r="Q59" s="24"/>
      <c r="R59" s="24"/>
      <c r="S59" s="24"/>
      <c r="T59" s="24"/>
      <c r="U59" s="24"/>
      <c r="V59" s="24"/>
      <c r="W59" s="24"/>
      <c r="X59" s="24"/>
      <c r="Y59" s="24" t="s">
        <v>257</v>
      </c>
      <c r="Z59" s="48"/>
      <c r="AA59" s="49"/>
      <c r="AB59" s="25">
        <v>0</v>
      </c>
      <c r="AC59" s="24">
        <v>55020</v>
      </c>
      <c r="AD59" s="7">
        <v>42437</v>
      </c>
      <c r="AE59" s="24">
        <v>737</v>
      </c>
      <c r="AF59" s="24">
        <v>648</v>
      </c>
      <c r="AG59" s="45">
        <f t="shared" si="12"/>
        <v>1.1373456790123457</v>
      </c>
      <c r="AH59" s="25">
        <v>1</v>
      </c>
      <c r="AI59" s="38">
        <v>0.99</v>
      </c>
      <c r="AJ59" s="8">
        <v>194</v>
      </c>
      <c r="AK59" s="8">
        <v>38</v>
      </c>
      <c r="AL59" s="24">
        <v>111</v>
      </c>
      <c r="AM59" s="8">
        <v>144</v>
      </c>
      <c r="AN59" s="25">
        <v>903</v>
      </c>
      <c r="AO59" s="19">
        <v>1001</v>
      </c>
      <c r="AP59" s="45">
        <f t="shared" si="15"/>
        <v>0.90209790209790208</v>
      </c>
      <c r="AQ59" s="8">
        <v>1</v>
      </c>
      <c r="AR59" s="20">
        <v>1.1299999999999999</v>
      </c>
      <c r="AS59" s="8">
        <v>187</v>
      </c>
      <c r="AT59" s="43">
        <v>40</v>
      </c>
      <c r="AU59" s="19">
        <v>106</v>
      </c>
      <c r="AV59" s="8">
        <v>160</v>
      </c>
      <c r="AW59" s="25">
        <v>912</v>
      </c>
      <c r="AX59" s="19">
        <v>952</v>
      </c>
      <c r="AY59" s="45">
        <v>1</v>
      </c>
      <c r="AZ59" s="25">
        <v>1</v>
      </c>
      <c r="BA59" s="57">
        <v>1.1000000000000001</v>
      </c>
      <c r="BB59" s="25">
        <v>166</v>
      </c>
      <c r="BC59" s="19">
        <v>41</v>
      </c>
      <c r="BD59" s="19">
        <v>95</v>
      </c>
      <c r="BE59" s="56">
        <v>125</v>
      </c>
      <c r="BF59" s="29">
        <v>42738</v>
      </c>
      <c r="BG59" s="57">
        <f>(BF59-AD59)/30</f>
        <v>10.033333333333333</v>
      </c>
      <c r="BH59" s="25">
        <v>983</v>
      </c>
      <c r="BI59" s="26" t="s">
        <v>278</v>
      </c>
      <c r="BJ59" s="24">
        <v>0</v>
      </c>
    </row>
    <row r="60" spans="1:62">
      <c r="A60" s="5">
        <v>59</v>
      </c>
      <c r="B60" s="5" t="s">
        <v>137</v>
      </c>
      <c r="C60" s="5"/>
      <c r="D60" s="5"/>
      <c r="E60" s="5"/>
      <c r="F60" s="8">
        <v>43.38</v>
      </c>
      <c r="G60" s="6" t="s">
        <v>202</v>
      </c>
      <c r="H60" s="8" t="s">
        <v>11</v>
      </c>
      <c r="I60" s="8" t="s">
        <v>6</v>
      </c>
      <c r="J60" s="7">
        <v>40396</v>
      </c>
      <c r="K60" s="14">
        <f t="shared" si="9"/>
        <v>4.580821917808219</v>
      </c>
      <c r="L60" s="15">
        <f t="shared" si="10"/>
        <v>48.966666666666669</v>
      </c>
      <c r="M60" s="7">
        <v>40599</v>
      </c>
      <c r="N60" s="8">
        <v>3</v>
      </c>
      <c r="O60" s="9">
        <f t="shared" si="11"/>
        <v>53.733333333333334</v>
      </c>
      <c r="P60" s="7">
        <v>40456</v>
      </c>
      <c r="Q60" s="24"/>
      <c r="R60" s="24"/>
      <c r="S60" s="24"/>
      <c r="T60" s="24"/>
      <c r="U60" s="24"/>
      <c r="V60" s="24"/>
      <c r="W60" s="24"/>
      <c r="X60" s="24">
        <v>1</v>
      </c>
      <c r="Y60" s="24" t="s">
        <v>261</v>
      </c>
      <c r="Z60" s="48" t="s">
        <v>165</v>
      </c>
      <c r="AA60" s="49" t="s">
        <v>166</v>
      </c>
      <c r="AB60" s="25">
        <v>2</v>
      </c>
      <c r="AC60" s="24">
        <v>17570</v>
      </c>
      <c r="AD60" s="7">
        <v>42068</v>
      </c>
      <c r="AE60" s="24">
        <v>121</v>
      </c>
      <c r="AF60" s="24">
        <v>295</v>
      </c>
      <c r="AG60" s="45">
        <f t="shared" si="12"/>
        <v>0.4101694915254237</v>
      </c>
      <c r="AH60" s="25">
        <v>1</v>
      </c>
      <c r="AI60" s="38">
        <v>1.1499999999999999</v>
      </c>
      <c r="AJ60" s="8">
        <v>168</v>
      </c>
      <c r="AK60" s="8">
        <v>59</v>
      </c>
      <c r="AL60" s="24"/>
      <c r="AM60" s="8">
        <v>38</v>
      </c>
      <c r="AN60" s="25">
        <v>295</v>
      </c>
      <c r="AO60" s="19">
        <v>236</v>
      </c>
      <c r="AP60" s="45">
        <f t="shared" si="15"/>
        <v>1.25</v>
      </c>
      <c r="AQ60" s="8">
        <v>1</v>
      </c>
      <c r="AR60" s="20">
        <v>1.1100000000000001</v>
      </c>
      <c r="AS60" s="8">
        <v>165</v>
      </c>
      <c r="AT60" s="43">
        <v>60</v>
      </c>
      <c r="AU60" s="19"/>
      <c r="AV60" s="8">
        <v>49</v>
      </c>
      <c r="AW60" s="25">
        <v>138</v>
      </c>
      <c r="AX60" s="19">
        <v>285</v>
      </c>
      <c r="AY60" s="45">
        <f>(AW60/AX60)</f>
        <v>0.48421052631578948</v>
      </c>
      <c r="AZ60" s="25">
        <v>1</v>
      </c>
      <c r="BA60" s="57">
        <v>1.21</v>
      </c>
      <c r="BB60" s="25">
        <v>160</v>
      </c>
      <c r="BC60" s="25">
        <v>60</v>
      </c>
      <c r="BD60" s="19"/>
      <c r="BE60" s="56" t="s">
        <v>167</v>
      </c>
      <c r="BF60" s="29">
        <v>42670</v>
      </c>
      <c r="BG60" s="57">
        <f>(BF60-AD60)/30</f>
        <v>20.066666666666666</v>
      </c>
      <c r="BH60" s="40">
        <v>168</v>
      </c>
      <c r="BI60" s="40">
        <v>386</v>
      </c>
      <c r="BJ60" s="43">
        <v>0</v>
      </c>
    </row>
    <row r="61" spans="1:62">
      <c r="A61" s="5">
        <v>60</v>
      </c>
      <c r="B61" s="5" t="s">
        <v>137</v>
      </c>
      <c r="C61" s="5" t="s">
        <v>141</v>
      </c>
      <c r="D61" s="5"/>
      <c r="E61" s="5"/>
      <c r="F61" s="55">
        <v>20.420999999999999</v>
      </c>
      <c r="G61" s="6" t="s">
        <v>14</v>
      </c>
      <c r="H61" s="8" t="s">
        <v>5</v>
      </c>
      <c r="I61" s="8" t="s">
        <v>6</v>
      </c>
      <c r="J61" s="7">
        <v>38427</v>
      </c>
      <c r="K61" s="14">
        <f t="shared" si="9"/>
        <v>10.449315068493151</v>
      </c>
      <c r="L61" s="15">
        <f t="shared" si="10"/>
        <v>113.16666666666667</v>
      </c>
      <c r="M61" s="7">
        <v>38846</v>
      </c>
      <c r="N61" s="8">
        <v>5</v>
      </c>
      <c r="O61" s="9">
        <f t="shared" si="11"/>
        <v>94.033333333333331</v>
      </c>
      <c r="P61" s="7">
        <v>39420</v>
      </c>
      <c r="Q61" s="24"/>
      <c r="R61" s="24"/>
      <c r="S61" s="24"/>
      <c r="T61" s="24"/>
      <c r="U61" s="24"/>
      <c r="V61" s="24"/>
      <c r="W61" s="24"/>
      <c r="X61" s="24"/>
      <c r="Y61" s="24" t="s">
        <v>258</v>
      </c>
      <c r="Z61" s="48" t="s">
        <v>6</v>
      </c>
      <c r="AA61" s="49" t="s">
        <v>173</v>
      </c>
      <c r="AB61" s="25">
        <v>1</v>
      </c>
      <c r="AC61" s="24">
        <v>500001</v>
      </c>
      <c r="AD61" s="7">
        <v>42241</v>
      </c>
      <c r="AE61" s="24">
        <v>883</v>
      </c>
      <c r="AF61" s="24">
        <v>1472</v>
      </c>
      <c r="AG61" s="45">
        <f t="shared" si="12"/>
        <v>0.59986413043478259</v>
      </c>
      <c r="AH61" s="25">
        <v>1</v>
      </c>
      <c r="AI61" s="38">
        <v>0.86</v>
      </c>
      <c r="AJ61" s="8">
        <v>266</v>
      </c>
      <c r="AK61" s="8">
        <v>65</v>
      </c>
      <c r="AL61" s="24"/>
      <c r="AM61" s="8">
        <v>94</v>
      </c>
      <c r="AN61" s="25">
        <v>871</v>
      </c>
      <c r="AO61" s="19">
        <v>1629</v>
      </c>
      <c r="AP61" s="45">
        <f t="shared" si="15"/>
        <v>0.53468385512584404</v>
      </c>
      <c r="AQ61" s="8">
        <v>1</v>
      </c>
      <c r="AR61" s="20">
        <v>0.89</v>
      </c>
      <c r="AS61" s="8">
        <v>248</v>
      </c>
      <c r="AT61" s="43">
        <v>63</v>
      </c>
      <c r="AU61" s="19">
        <v>148</v>
      </c>
      <c r="AV61" s="8">
        <v>73</v>
      </c>
      <c r="AW61" s="8">
        <v>770</v>
      </c>
      <c r="AX61" s="24">
        <v>1454</v>
      </c>
      <c r="AY61" s="45">
        <f>(AW61/AX61)</f>
        <v>0.52957359009628613</v>
      </c>
      <c r="AZ61" s="25">
        <v>1</v>
      </c>
      <c r="BA61" s="57">
        <v>1.01</v>
      </c>
      <c r="BB61" s="25">
        <v>179</v>
      </c>
      <c r="BC61" s="25">
        <v>70</v>
      </c>
      <c r="BD61" s="19">
        <v>91</v>
      </c>
      <c r="BE61" s="56">
        <v>77</v>
      </c>
      <c r="BF61" s="34">
        <v>42732</v>
      </c>
      <c r="BG61" s="57">
        <f>(BF61-AD61)/30</f>
        <v>16.366666666666667</v>
      </c>
      <c r="BH61" s="26" t="s">
        <v>270</v>
      </c>
      <c r="BI61" s="8">
        <v>1626</v>
      </c>
      <c r="BJ61" s="15">
        <v>0</v>
      </c>
    </row>
    <row r="62" spans="1:62">
      <c r="A62" s="5">
        <v>61</v>
      </c>
      <c r="B62" s="5" t="s">
        <v>137</v>
      </c>
      <c r="C62" s="5" t="s">
        <v>142</v>
      </c>
      <c r="D62" s="5"/>
      <c r="E62" s="5"/>
      <c r="F62" s="55">
        <v>19.542999999999999</v>
      </c>
      <c r="G62" s="6" t="s">
        <v>18</v>
      </c>
      <c r="H62" s="8" t="s">
        <v>5</v>
      </c>
      <c r="I62" s="8" t="s">
        <v>6</v>
      </c>
      <c r="J62" s="7">
        <v>36174</v>
      </c>
      <c r="K62" s="14">
        <f t="shared" si="9"/>
        <v>17.106849315068494</v>
      </c>
      <c r="L62" s="15">
        <f t="shared" si="10"/>
        <v>105.46666666666667</v>
      </c>
      <c r="M62" s="7">
        <v>39254</v>
      </c>
      <c r="N62" s="8">
        <v>5</v>
      </c>
      <c r="O62" s="9">
        <f t="shared" si="11"/>
        <v>207.03333333333333</v>
      </c>
      <c r="P62" s="7">
        <v>36207</v>
      </c>
      <c r="Q62" s="24"/>
      <c r="R62" s="24"/>
      <c r="S62" s="24"/>
      <c r="T62" s="24"/>
      <c r="U62" s="24">
        <v>1</v>
      </c>
      <c r="V62" s="24"/>
      <c r="W62" s="24"/>
      <c r="X62" s="24"/>
      <c r="Y62" s="24" t="s">
        <v>257</v>
      </c>
      <c r="Z62" s="48" t="s">
        <v>238</v>
      </c>
      <c r="AA62" s="49" t="s">
        <v>173</v>
      </c>
      <c r="AB62" s="25">
        <v>1</v>
      </c>
      <c r="AC62" s="24">
        <v>26607</v>
      </c>
      <c r="AD62" s="7">
        <v>42418</v>
      </c>
      <c r="AE62" s="24">
        <v>932</v>
      </c>
      <c r="AF62" s="24">
        <v>842</v>
      </c>
      <c r="AG62" s="45">
        <f t="shared" si="12"/>
        <v>1.1068883610451306</v>
      </c>
      <c r="AH62" s="25">
        <v>1</v>
      </c>
      <c r="AI62" s="38">
        <v>1.02</v>
      </c>
      <c r="AJ62" s="8">
        <v>284</v>
      </c>
      <c r="AK62" s="8">
        <v>82</v>
      </c>
      <c r="AL62" s="24">
        <v>156</v>
      </c>
      <c r="AM62" s="8">
        <v>140</v>
      </c>
      <c r="AN62" s="25">
        <v>620</v>
      </c>
      <c r="AO62" s="19">
        <v>559</v>
      </c>
      <c r="AP62" s="45">
        <f t="shared" si="15"/>
        <v>1.10912343470483</v>
      </c>
      <c r="AQ62" s="8">
        <v>1</v>
      </c>
      <c r="AR62" s="20">
        <v>1.06</v>
      </c>
      <c r="AS62" s="8">
        <v>221</v>
      </c>
      <c r="AT62" s="43">
        <v>56</v>
      </c>
      <c r="AU62" s="19">
        <v>129</v>
      </c>
      <c r="AV62" s="8">
        <v>141</v>
      </c>
      <c r="AW62" s="25">
        <v>599</v>
      </c>
      <c r="AX62" s="19">
        <v>601</v>
      </c>
      <c r="AY62" s="45">
        <v>1</v>
      </c>
      <c r="AZ62" s="25">
        <v>1</v>
      </c>
      <c r="BA62" s="57">
        <v>1.06</v>
      </c>
      <c r="BB62" s="25">
        <v>221</v>
      </c>
      <c r="BC62" s="19">
        <v>56</v>
      </c>
      <c r="BD62" s="19">
        <v>129</v>
      </c>
      <c r="BE62" s="56">
        <v>141</v>
      </c>
      <c r="BF62" s="34">
        <v>42646</v>
      </c>
      <c r="BG62" s="57">
        <f>(BF62-AD62)/30</f>
        <v>7.6</v>
      </c>
      <c r="BH62" s="25">
        <v>692</v>
      </c>
      <c r="BI62" s="25">
        <v>602</v>
      </c>
      <c r="BJ62" s="25">
        <v>0</v>
      </c>
    </row>
    <row r="63" spans="1:62">
      <c r="A63" s="5">
        <v>62</v>
      </c>
      <c r="B63" s="5" t="s">
        <v>137</v>
      </c>
      <c r="C63" s="5" t="s">
        <v>141</v>
      </c>
      <c r="D63" s="5"/>
      <c r="E63" s="5"/>
      <c r="F63" s="55">
        <v>20.420999999999999</v>
      </c>
      <c r="G63" s="6" t="s">
        <v>14</v>
      </c>
      <c r="H63" s="8" t="s">
        <v>11</v>
      </c>
      <c r="I63" s="8" t="s">
        <v>6</v>
      </c>
      <c r="J63" s="7">
        <v>36023</v>
      </c>
      <c r="K63" s="14">
        <f t="shared" si="9"/>
        <v>17.361643835616437</v>
      </c>
      <c r="L63" s="15">
        <f t="shared" si="10"/>
        <v>87.533333333333331</v>
      </c>
      <c r="M63" s="7">
        <v>39734</v>
      </c>
      <c r="N63" s="8">
        <v>6</v>
      </c>
      <c r="O63" s="9">
        <f t="shared" si="11"/>
        <v>88.466666666666669</v>
      </c>
      <c r="P63" s="7">
        <v>39706</v>
      </c>
      <c r="Q63" s="24"/>
      <c r="R63" s="24"/>
      <c r="S63" s="24">
        <v>1</v>
      </c>
      <c r="T63" s="24"/>
      <c r="U63" s="24">
        <v>1</v>
      </c>
      <c r="V63" s="24"/>
      <c r="W63" s="24"/>
      <c r="X63" s="24"/>
      <c r="Y63" s="24" t="s">
        <v>260</v>
      </c>
      <c r="Z63" s="48" t="s">
        <v>239</v>
      </c>
      <c r="AA63" s="49" t="s">
        <v>240</v>
      </c>
      <c r="AB63" s="25">
        <v>5</v>
      </c>
      <c r="AC63" s="24">
        <v>89640</v>
      </c>
      <c r="AD63" s="7">
        <v>42360</v>
      </c>
      <c r="AE63" s="24">
        <v>498</v>
      </c>
      <c r="AF63" s="24">
        <v>601</v>
      </c>
      <c r="AG63" s="45">
        <f t="shared" si="12"/>
        <v>0.82861896838602334</v>
      </c>
      <c r="AH63" s="25">
        <v>1</v>
      </c>
      <c r="AI63" s="38">
        <v>0.86</v>
      </c>
      <c r="AJ63" s="8">
        <v>172</v>
      </c>
      <c r="AK63" s="8">
        <v>58</v>
      </c>
      <c r="AL63" s="24"/>
      <c r="AM63" s="8">
        <v>75</v>
      </c>
      <c r="AN63" s="25">
        <v>389</v>
      </c>
      <c r="AO63" s="19">
        <v>483</v>
      </c>
      <c r="AP63" s="45">
        <f t="shared" si="15"/>
        <v>0.80538302277432716</v>
      </c>
      <c r="AQ63" s="8">
        <v>1</v>
      </c>
      <c r="AR63" s="20">
        <v>0.91</v>
      </c>
      <c r="AS63" s="8">
        <v>134</v>
      </c>
      <c r="AT63" s="43">
        <v>41</v>
      </c>
      <c r="AU63" s="19"/>
      <c r="AV63" s="8">
        <v>103</v>
      </c>
      <c r="AW63" s="25">
        <v>402</v>
      </c>
      <c r="AX63" s="19">
        <v>491</v>
      </c>
      <c r="AY63" s="45">
        <v>0.8</v>
      </c>
      <c r="AZ63" s="25">
        <v>1</v>
      </c>
      <c r="BA63" s="57">
        <v>1</v>
      </c>
      <c r="BB63" s="25">
        <v>124</v>
      </c>
      <c r="BC63" s="19">
        <v>44</v>
      </c>
      <c r="BD63" s="19">
        <v>67</v>
      </c>
      <c r="BE63" s="56">
        <v>82</v>
      </c>
      <c r="BF63" s="29">
        <v>42696</v>
      </c>
      <c r="BG63" s="57">
        <f>(BF63-AD63)/30</f>
        <v>11.2</v>
      </c>
      <c r="BH63" s="40">
        <v>506</v>
      </c>
      <c r="BI63" s="40">
        <v>780</v>
      </c>
      <c r="BJ63" s="43">
        <v>0</v>
      </c>
    </row>
    <row r="64" spans="1:62">
      <c r="A64" s="5">
        <v>63</v>
      </c>
      <c r="B64" s="5" t="s">
        <v>137</v>
      </c>
      <c r="C64" s="5"/>
      <c r="D64" s="5" t="s">
        <v>146</v>
      </c>
      <c r="E64" s="5"/>
      <c r="F64" s="8">
        <v>26.55</v>
      </c>
      <c r="G64" s="6" t="s">
        <v>83</v>
      </c>
      <c r="H64" s="8" t="s">
        <v>5</v>
      </c>
      <c r="I64" s="8" t="s">
        <v>6</v>
      </c>
      <c r="J64" s="7">
        <v>39500</v>
      </c>
      <c r="K64" s="14">
        <f t="shared" si="9"/>
        <v>7.515068493150685</v>
      </c>
      <c r="L64" s="15">
        <f t="shared" si="10"/>
        <v>41.033333333333331</v>
      </c>
      <c r="M64" s="7">
        <v>41012</v>
      </c>
      <c r="N64" s="8">
        <v>3</v>
      </c>
      <c r="O64" s="9">
        <f t="shared" si="11"/>
        <v>71.86666666666666</v>
      </c>
      <c r="P64" s="7">
        <v>40087</v>
      </c>
      <c r="Q64" s="24">
        <v>1</v>
      </c>
      <c r="R64" s="24">
        <v>1</v>
      </c>
      <c r="S64" s="24"/>
      <c r="T64" s="24"/>
      <c r="U64" s="24"/>
      <c r="V64" s="24"/>
      <c r="W64" s="24"/>
      <c r="X64" s="24"/>
      <c r="Y64" s="24" t="s">
        <v>257</v>
      </c>
      <c r="Z64" s="48" t="s">
        <v>241</v>
      </c>
      <c r="AA64" s="49"/>
      <c r="AB64" s="25">
        <v>0</v>
      </c>
      <c r="AC64" s="24">
        <v>525003</v>
      </c>
      <c r="AD64" s="7">
        <v>42243</v>
      </c>
      <c r="AE64" s="24">
        <v>369</v>
      </c>
      <c r="AF64" s="24">
        <v>679</v>
      </c>
      <c r="AG64" s="45">
        <f t="shared" si="12"/>
        <v>0.54344624447717227</v>
      </c>
      <c r="AH64" s="25">
        <v>1</v>
      </c>
      <c r="AI64" s="38">
        <v>0.94</v>
      </c>
      <c r="AJ64" s="8">
        <v>217</v>
      </c>
      <c r="AK64" s="8">
        <v>54</v>
      </c>
      <c r="AL64" s="24">
        <v>134</v>
      </c>
      <c r="AM64" s="8">
        <v>67</v>
      </c>
      <c r="AN64" s="25">
        <v>438</v>
      </c>
      <c r="AO64" s="19">
        <v>879</v>
      </c>
      <c r="AP64" s="45">
        <f t="shared" si="15"/>
        <v>0.49829351535836175</v>
      </c>
      <c r="AQ64" s="8">
        <v>1</v>
      </c>
      <c r="AR64" s="20">
        <v>1.22</v>
      </c>
      <c r="AS64" s="8">
        <v>202</v>
      </c>
      <c r="AT64" s="43">
        <v>68</v>
      </c>
      <c r="AU64" s="19">
        <v>110</v>
      </c>
      <c r="AV64" s="8">
        <v>54</v>
      </c>
      <c r="AW64" s="25">
        <v>415</v>
      </c>
      <c r="AX64" s="19">
        <v>741</v>
      </c>
      <c r="AY64" s="45">
        <f>(AW64/AX64)</f>
        <v>0.56005398110661264</v>
      </c>
      <c r="AZ64" s="25">
        <v>1</v>
      </c>
      <c r="BA64" s="57">
        <v>1.1000000000000001</v>
      </c>
      <c r="BB64" s="25">
        <v>169</v>
      </c>
      <c r="BC64" s="25">
        <v>47</v>
      </c>
      <c r="BD64" s="19">
        <v>100</v>
      </c>
      <c r="BE64" s="56">
        <v>85</v>
      </c>
      <c r="BF64" s="34">
        <v>42674</v>
      </c>
      <c r="BG64" s="57">
        <f>(BF64-AD64)/30</f>
        <v>14.366666666666667</v>
      </c>
      <c r="BH64" s="26" t="s">
        <v>276</v>
      </c>
      <c r="BI64" s="8">
        <v>783</v>
      </c>
      <c r="BJ64" s="15">
        <v>0</v>
      </c>
    </row>
    <row r="65" spans="1:87">
      <c r="A65" s="5">
        <v>64</v>
      </c>
      <c r="B65" s="5" t="s">
        <v>137</v>
      </c>
      <c r="C65" s="5" t="s">
        <v>149</v>
      </c>
      <c r="D65" s="5"/>
      <c r="E65" s="5"/>
      <c r="F65" s="8">
        <v>26.47</v>
      </c>
      <c r="G65" s="6" t="s">
        <v>242</v>
      </c>
      <c r="H65" s="8" t="s">
        <v>82</v>
      </c>
      <c r="I65" s="8" t="s">
        <v>17</v>
      </c>
      <c r="J65" s="7">
        <v>35488</v>
      </c>
      <c r="K65" s="14">
        <f t="shared" si="9"/>
        <v>18.526027397260275</v>
      </c>
      <c r="L65" s="15">
        <f t="shared" si="10"/>
        <v>34.966666666666669</v>
      </c>
      <c r="M65" s="7">
        <v>41201</v>
      </c>
      <c r="N65" s="8">
        <v>7</v>
      </c>
      <c r="O65" s="9">
        <f t="shared" si="11"/>
        <v>193.43333333333334</v>
      </c>
      <c r="P65" s="7">
        <v>36447</v>
      </c>
      <c r="Q65" s="24">
        <v>1</v>
      </c>
      <c r="R65" s="24"/>
      <c r="S65" s="24">
        <v>1</v>
      </c>
      <c r="T65" s="24"/>
      <c r="U65" s="24"/>
      <c r="V65" s="24"/>
      <c r="W65" s="24"/>
      <c r="X65" s="24"/>
      <c r="Y65" s="24" t="s">
        <v>259</v>
      </c>
      <c r="Z65" s="48" t="s">
        <v>168</v>
      </c>
      <c r="AA65" s="49" t="s">
        <v>84</v>
      </c>
      <c r="AB65" s="25">
        <v>3</v>
      </c>
      <c r="AC65" s="24">
        <v>1999</v>
      </c>
      <c r="AD65" s="7">
        <v>42250</v>
      </c>
      <c r="AE65" s="24">
        <v>485</v>
      </c>
      <c r="AF65" s="24">
        <v>624</v>
      </c>
      <c r="AG65" s="45">
        <f t="shared" si="12"/>
        <v>0.77724358974358976</v>
      </c>
      <c r="AH65" s="25">
        <v>39</v>
      </c>
      <c r="AI65" s="38">
        <v>1.25</v>
      </c>
      <c r="AJ65" s="8">
        <v>168</v>
      </c>
      <c r="AK65" s="8">
        <v>53</v>
      </c>
      <c r="AL65" s="24"/>
      <c r="AM65" s="8">
        <v>104</v>
      </c>
      <c r="AN65" s="25">
        <v>451</v>
      </c>
      <c r="AO65" s="19">
        <v>472</v>
      </c>
      <c r="AP65" s="45">
        <f t="shared" si="15"/>
        <v>0.95550847457627119</v>
      </c>
      <c r="AQ65" s="8">
        <v>1</v>
      </c>
      <c r="AR65" s="20">
        <v>1.1200000000000001</v>
      </c>
      <c r="AS65" s="8">
        <v>175</v>
      </c>
      <c r="AT65" s="43">
        <v>54</v>
      </c>
      <c r="AU65" s="24">
        <v>141</v>
      </c>
      <c r="AV65" s="8">
        <v>93</v>
      </c>
      <c r="AW65" s="25">
        <v>358</v>
      </c>
      <c r="AX65" s="19">
        <v>384</v>
      </c>
      <c r="AY65" s="45">
        <v>0.9</v>
      </c>
      <c r="AZ65" s="25">
        <v>1</v>
      </c>
      <c r="BA65" s="57">
        <v>1.22</v>
      </c>
      <c r="BB65" s="25">
        <v>153</v>
      </c>
      <c r="BC65" s="43">
        <v>53</v>
      </c>
      <c r="BD65" s="19">
        <v>91</v>
      </c>
      <c r="BE65" s="56">
        <v>76</v>
      </c>
      <c r="BF65" s="29">
        <v>42668</v>
      </c>
      <c r="BG65" s="57">
        <f>(BF65-AD65)/30</f>
        <v>13.933333333333334</v>
      </c>
      <c r="BH65" s="40">
        <v>467</v>
      </c>
      <c r="BI65" s="40">
        <v>607</v>
      </c>
      <c r="BJ65" s="43">
        <v>40</v>
      </c>
    </row>
    <row r="66" spans="1:87">
      <c r="A66" s="5">
        <v>65</v>
      </c>
      <c r="B66" s="5" t="s">
        <v>139</v>
      </c>
      <c r="C66" s="5" t="s">
        <v>141</v>
      </c>
      <c r="D66" s="5"/>
      <c r="E66" s="5"/>
      <c r="F66" s="55">
        <v>21.78</v>
      </c>
      <c r="G66" s="6" t="s">
        <v>13</v>
      </c>
      <c r="H66" s="8" t="s">
        <v>5</v>
      </c>
      <c r="I66" s="8" t="s">
        <v>6</v>
      </c>
      <c r="J66" s="7">
        <v>34781</v>
      </c>
      <c r="K66" s="14">
        <f t="shared" ref="K66:K95" si="16">(AD66-J66)/365</f>
        <v>19.980821917808218</v>
      </c>
      <c r="L66" s="15">
        <f t="shared" ref="L66:L95" si="17">(AD66-M66)/30</f>
        <v>76.733333333333334</v>
      </c>
      <c r="M66" s="7">
        <v>39772</v>
      </c>
      <c r="N66" s="8">
        <v>8</v>
      </c>
      <c r="O66" s="9">
        <f t="shared" ref="O66:O95" si="18">(AD66-P66)/30</f>
        <v>130.33333333333334</v>
      </c>
      <c r="P66" s="7">
        <v>38164</v>
      </c>
      <c r="Q66" s="24">
        <v>1</v>
      </c>
      <c r="R66" s="24"/>
      <c r="S66" s="24">
        <v>1</v>
      </c>
      <c r="T66" s="24"/>
      <c r="U66" s="24"/>
      <c r="V66" s="24"/>
      <c r="W66" s="24"/>
      <c r="X66" s="24"/>
      <c r="Y66" s="24" t="s">
        <v>262</v>
      </c>
      <c r="Z66" s="48" t="s">
        <v>168</v>
      </c>
      <c r="AA66" s="49" t="s">
        <v>84</v>
      </c>
      <c r="AB66" s="25">
        <v>3</v>
      </c>
      <c r="AC66" s="24">
        <v>80135</v>
      </c>
      <c r="AD66" s="7">
        <v>42074</v>
      </c>
      <c r="AE66" s="24">
        <v>654</v>
      </c>
      <c r="AF66" s="24">
        <v>415</v>
      </c>
      <c r="AG66" s="45">
        <f t="shared" ref="AG66:AG73" si="19">(AE66/AF66)</f>
        <v>1.5759036144578313</v>
      </c>
      <c r="AH66" s="25">
        <v>1</v>
      </c>
      <c r="AI66" s="38">
        <v>0.8</v>
      </c>
      <c r="AJ66" s="8">
        <v>266</v>
      </c>
      <c r="AK66" s="8">
        <v>51</v>
      </c>
      <c r="AL66" s="24"/>
      <c r="AM66" s="8">
        <v>144</v>
      </c>
      <c r="AN66" s="25">
        <v>656</v>
      </c>
      <c r="AO66" s="19">
        <v>434</v>
      </c>
      <c r="AP66" s="45">
        <f t="shared" si="15"/>
        <v>1.5115207373271888</v>
      </c>
      <c r="AQ66" s="8">
        <v>1</v>
      </c>
      <c r="AR66" s="20">
        <v>1</v>
      </c>
      <c r="AS66" s="8">
        <v>266</v>
      </c>
      <c r="AT66" s="43">
        <v>53</v>
      </c>
      <c r="AU66" s="24">
        <v>130</v>
      </c>
      <c r="AV66" s="8">
        <v>134</v>
      </c>
      <c r="AW66" s="25">
        <v>638</v>
      </c>
      <c r="AX66" s="19">
        <v>472</v>
      </c>
      <c r="AY66" s="45">
        <f>(AW66/AX66)</f>
        <v>1.3516949152542372</v>
      </c>
      <c r="AZ66" s="25">
        <v>1</v>
      </c>
      <c r="BA66" s="57">
        <v>0.95</v>
      </c>
      <c r="BB66" s="25">
        <v>228</v>
      </c>
      <c r="BC66" s="25">
        <v>57</v>
      </c>
      <c r="BD66" s="19">
        <v>96</v>
      </c>
      <c r="BE66" s="56"/>
      <c r="BF66" s="34">
        <v>42718</v>
      </c>
      <c r="BG66" s="57">
        <f>(BF66-AD66)/30</f>
        <v>21.466666666666665</v>
      </c>
      <c r="BH66" s="26" t="s">
        <v>268</v>
      </c>
      <c r="BI66" s="8">
        <v>420</v>
      </c>
      <c r="BJ66" s="15">
        <v>0</v>
      </c>
    </row>
    <row r="67" spans="1:87">
      <c r="A67" s="5">
        <v>66</v>
      </c>
      <c r="B67" s="5" t="s">
        <v>139</v>
      </c>
      <c r="C67" s="5" t="s">
        <v>149</v>
      </c>
      <c r="D67" s="5"/>
      <c r="E67" s="5"/>
      <c r="F67" s="8">
        <v>27.83</v>
      </c>
      <c r="G67" s="6" t="s">
        <v>169</v>
      </c>
      <c r="H67" s="8" t="s">
        <v>11</v>
      </c>
      <c r="I67" s="8" t="s">
        <v>6</v>
      </c>
      <c r="J67" s="7">
        <v>36049</v>
      </c>
      <c r="K67" s="14">
        <f t="shared" si="16"/>
        <v>16.520547945205479</v>
      </c>
      <c r="L67" s="15">
        <f t="shared" si="17"/>
        <v>38.9</v>
      </c>
      <c r="M67" s="7">
        <v>40912</v>
      </c>
      <c r="N67" s="8">
        <v>6</v>
      </c>
      <c r="O67" s="9">
        <f t="shared" si="18"/>
        <v>66.2</v>
      </c>
      <c r="P67" s="7">
        <v>40093</v>
      </c>
      <c r="Q67" s="24">
        <v>1</v>
      </c>
      <c r="R67" s="24"/>
      <c r="S67" s="24"/>
      <c r="T67" s="24"/>
      <c r="U67" s="24"/>
      <c r="V67" s="24"/>
      <c r="W67" s="24">
        <v>1</v>
      </c>
      <c r="X67" s="24"/>
      <c r="Y67" s="24" t="s">
        <v>261</v>
      </c>
      <c r="Z67" s="48" t="s">
        <v>170</v>
      </c>
      <c r="AA67" s="49" t="s">
        <v>27</v>
      </c>
      <c r="AB67" s="25">
        <v>1</v>
      </c>
      <c r="AC67" s="24">
        <v>126810</v>
      </c>
      <c r="AD67" s="7">
        <v>42079</v>
      </c>
      <c r="AE67" s="24">
        <v>1175</v>
      </c>
      <c r="AF67" s="24">
        <v>1109</v>
      </c>
      <c r="AG67" s="45">
        <f t="shared" si="19"/>
        <v>1.0595130748422001</v>
      </c>
      <c r="AH67" s="25">
        <v>1</v>
      </c>
      <c r="AI67" s="38">
        <v>1.1100000000000001</v>
      </c>
      <c r="AJ67" s="8">
        <v>226</v>
      </c>
      <c r="AK67" s="8">
        <v>28</v>
      </c>
      <c r="AL67" s="24"/>
      <c r="AM67" s="8">
        <v>163</v>
      </c>
      <c r="AN67" s="25">
        <v>1101</v>
      </c>
      <c r="AO67" s="19">
        <v>893</v>
      </c>
      <c r="AP67" s="45">
        <f t="shared" si="15"/>
        <v>1.232922732362822</v>
      </c>
      <c r="AQ67" s="8">
        <v>1</v>
      </c>
      <c r="AR67" s="20">
        <v>1</v>
      </c>
      <c r="AS67" s="8">
        <v>209</v>
      </c>
      <c r="AT67" s="43">
        <v>32</v>
      </c>
      <c r="AU67" s="19"/>
      <c r="AV67" s="8">
        <v>172</v>
      </c>
      <c r="AW67" s="25">
        <v>1889</v>
      </c>
      <c r="AX67" s="19">
        <v>1702</v>
      </c>
      <c r="AY67" s="45">
        <f>(AW67/AX67)</f>
        <v>1.109870740305523</v>
      </c>
      <c r="AZ67" s="25">
        <v>1</v>
      </c>
      <c r="BA67" s="57">
        <v>1.01</v>
      </c>
      <c r="BB67" s="25">
        <v>225</v>
      </c>
      <c r="BC67" s="25">
        <v>30</v>
      </c>
      <c r="BD67" s="19">
        <v>140</v>
      </c>
      <c r="BE67" s="26" t="s">
        <v>243</v>
      </c>
      <c r="BF67" s="29">
        <v>42655</v>
      </c>
      <c r="BG67" s="57">
        <f>(BF67-AD67)/30</f>
        <v>19.2</v>
      </c>
      <c r="BH67" s="40">
        <v>1245</v>
      </c>
      <c r="BI67" s="40">
        <v>1089</v>
      </c>
      <c r="BJ67" s="43">
        <v>0</v>
      </c>
    </row>
    <row r="68" spans="1:87">
      <c r="A68" s="5">
        <v>67</v>
      </c>
      <c r="B68" s="5" t="s">
        <v>137</v>
      </c>
      <c r="C68" s="5"/>
      <c r="D68" s="5" t="s">
        <v>146</v>
      </c>
      <c r="E68" s="5"/>
      <c r="F68" s="8">
        <v>26.55</v>
      </c>
      <c r="G68" s="6" t="s">
        <v>83</v>
      </c>
      <c r="H68" s="8" t="s">
        <v>82</v>
      </c>
      <c r="I68" s="8" t="s">
        <v>17</v>
      </c>
      <c r="J68" s="7">
        <v>35863</v>
      </c>
      <c r="K68" s="14">
        <f t="shared" si="16"/>
        <v>16.958904109589042</v>
      </c>
      <c r="L68" s="15">
        <f t="shared" si="17"/>
        <v>35.733333333333334</v>
      </c>
      <c r="M68" s="7">
        <v>40981</v>
      </c>
      <c r="N68" s="8">
        <v>9</v>
      </c>
      <c r="O68" s="9">
        <f t="shared" si="18"/>
        <v>36.633333333333333</v>
      </c>
      <c r="P68" s="7">
        <v>40954</v>
      </c>
      <c r="Q68" s="24"/>
      <c r="R68" s="24"/>
      <c r="S68" s="24"/>
      <c r="T68" s="24"/>
      <c r="U68" s="24"/>
      <c r="V68" s="24"/>
      <c r="W68" s="24"/>
      <c r="X68" s="24">
        <v>1</v>
      </c>
      <c r="Y68" s="24" t="s">
        <v>258</v>
      </c>
      <c r="Z68" s="47" t="s">
        <v>244</v>
      </c>
      <c r="AA68" s="47" t="s">
        <v>181</v>
      </c>
      <c r="AB68" s="24">
        <v>2</v>
      </c>
      <c r="AC68" s="24">
        <v>113400</v>
      </c>
      <c r="AD68" s="34">
        <v>42053</v>
      </c>
      <c r="AE68" s="19">
        <v>676</v>
      </c>
      <c r="AF68" s="24">
        <v>814</v>
      </c>
      <c r="AG68" s="45">
        <f t="shared" si="19"/>
        <v>0.83046683046683045</v>
      </c>
      <c r="AH68" s="24">
        <v>1</v>
      </c>
      <c r="AI68" s="37">
        <v>0.6</v>
      </c>
      <c r="AJ68" s="8">
        <v>229</v>
      </c>
      <c r="AK68" s="25">
        <v>49</v>
      </c>
      <c r="AL68" s="25"/>
      <c r="AM68" s="25">
        <v>149</v>
      </c>
      <c r="AN68" s="19">
        <v>576</v>
      </c>
      <c r="AO68" s="24">
        <v>741</v>
      </c>
      <c r="AP68" s="45">
        <f t="shared" si="15"/>
        <v>0.77732793522267207</v>
      </c>
      <c r="AQ68" s="24">
        <v>1</v>
      </c>
      <c r="AR68" s="37">
        <v>0.73</v>
      </c>
      <c r="AS68" s="24">
        <v>176</v>
      </c>
      <c r="AT68" s="25">
        <v>59</v>
      </c>
      <c r="AU68" s="19"/>
      <c r="AV68" s="24">
        <v>107</v>
      </c>
      <c r="AW68" s="25">
        <v>456</v>
      </c>
      <c r="AX68" s="19">
        <v>1180</v>
      </c>
      <c r="AY68" s="45">
        <f>(AW68/AX68)</f>
        <v>0.38644067796610171</v>
      </c>
      <c r="AZ68" s="8">
        <v>1</v>
      </c>
      <c r="BA68" s="20">
        <v>0.75</v>
      </c>
      <c r="BB68" s="8">
        <v>170</v>
      </c>
      <c r="BC68" s="25">
        <v>39</v>
      </c>
      <c r="BD68" s="19"/>
      <c r="BE68" s="56">
        <v>89</v>
      </c>
      <c r="BF68" s="34">
        <v>42474</v>
      </c>
      <c r="BG68" s="57">
        <f>(BF68-AD68)/30</f>
        <v>14.033333333333333</v>
      </c>
      <c r="BH68" s="26"/>
      <c r="BI68" s="8"/>
      <c r="BJ68" s="15"/>
    </row>
    <row r="69" spans="1:87">
      <c r="A69" s="5">
        <v>68</v>
      </c>
      <c r="B69" s="5" t="s">
        <v>137</v>
      </c>
      <c r="C69" s="5"/>
      <c r="D69" s="5" t="s">
        <v>138</v>
      </c>
      <c r="E69" s="5"/>
      <c r="F69" s="55">
        <v>26.204000000000001</v>
      </c>
      <c r="G69" s="6" t="s">
        <v>203</v>
      </c>
      <c r="H69" s="8" t="s">
        <v>5</v>
      </c>
      <c r="I69" s="8" t="s">
        <v>17</v>
      </c>
      <c r="J69" s="7">
        <v>36769</v>
      </c>
      <c r="K69" s="14">
        <f t="shared" si="16"/>
        <v>15.397260273972602</v>
      </c>
      <c r="L69" s="15">
        <f t="shared" si="17"/>
        <v>53.233333333333334</v>
      </c>
      <c r="M69" s="7">
        <v>40792</v>
      </c>
      <c r="N69" s="8">
        <v>6</v>
      </c>
      <c r="O69" s="9">
        <f t="shared" si="18"/>
        <v>121.96666666666667</v>
      </c>
      <c r="P69" s="7">
        <v>38730</v>
      </c>
      <c r="Q69" s="24"/>
      <c r="R69" s="24"/>
      <c r="S69" s="24"/>
      <c r="T69" s="24"/>
      <c r="U69" s="24"/>
      <c r="V69" s="24"/>
      <c r="W69" s="24">
        <v>1</v>
      </c>
      <c r="X69" s="24"/>
      <c r="Y69" s="24" t="s">
        <v>261</v>
      </c>
      <c r="Z69" s="48" t="s">
        <v>171</v>
      </c>
      <c r="AA69" s="49"/>
      <c r="AB69" s="25">
        <v>0</v>
      </c>
      <c r="AC69" s="24">
        <v>92000</v>
      </c>
      <c r="AD69" s="7">
        <v>42389</v>
      </c>
      <c r="AE69" s="24">
        <v>1588</v>
      </c>
      <c r="AF69" s="24">
        <v>411</v>
      </c>
      <c r="AG69" s="45">
        <f t="shared" si="19"/>
        <v>3.8637469586374698</v>
      </c>
      <c r="AH69" s="25">
        <v>1</v>
      </c>
      <c r="AI69" s="38">
        <v>1</v>
      </c>
      <c r="AJ69" s="8">
        <v>155</v>
      </c>
      <c r="AK69" s="8">
        <v>42</v>
      </c>
      <c r="AL69" s="24"/>
      <c r="AM69" s="8">
        <v>104</v>
      </c>
      <c r="AN69" s="25">
        <v>1516</v>
      </c>
      <c r="AO69" s="19">
        <v>1117</v>
      </c>
      <c r="AP69" s="45">
        <f t="shared" si="15"/>
        <v>1.3572068039391227</v>
      </c>
      <c r="AQ69" s="8">
        <v>1</v>
      </c>
      <c r="AR69" s="20">
        <v>1.06</v>
      </c>
      <c r="AS69" s="8">
        <v>176</v>
      </c>
      <c r="AT69" s="43">
        <v>39</v>
      </c>
      <c r="AU69" s="19">
        <v>96</v>
      </c>
      <c r="AV69" s="8">
        <v>168</v>
      </c>
      <c r="AW69" s="25">
        <v>1537</v>
      </c>
      <c r="AX69" s="19">
        <v>1096</v>
      </c>
      <c r="AY69" s="45">
        <v>1.2</v>
      </c>
      <c r="AZ69" s="25">
        <v>1</v>
      </c>
      <c r="BA69" s="57">
        <v>1.1200000000000001</v>
      </c>
      <c r="BB69" s="25">
        <v>145</v>
      </c>
      <c r="BC69" s="25">
        <v>41</v>
      </c>
      <c r="BD69" s="19">
        <v>87</v>
      </c>
      <c r="BE69" s="56">
        <v>64</v>
      </c>
      <c r="BF69" s="29">
        <v>42669</v>
      </c>
      <c r="BG69" s="57">
        <f>(BF69-AD69)/30</f>
        <v>9.3333333333333339</v>
      </c>
      <c r="BH69" s="40">
        <v>1594</v>
      </c>
      <c r="BI69" s="40">
        <v>500</v>
      </c>
      <c r="BJ69" s="43">
        <v>0</v>
      </c>
    </row>
    <row r="70" spans="1:87">
      <c r="A70" s="5">
        <v>69</v>
      </c>
      <c r="B70" s="5" t="s">
        <v>139</v>
      </c>
      <c r="C70" s="5" t="s">
        <v>141</v>
      </c>
      <c r="D70" s="5"/>
      <c r="E70" s="5"/>
      <c r="F70" s="55">
        <v>21.78</v>
      </c>
      <c r="G70" s="6" t="s">
        <v>13</v>
      </c>
      <c r="H70" s="8" t="s">
        <v>11</v>
      </c>
      <c r="I70" s="8" t="s">
        <v>6</v>
      </c>
      <c r="J70" s="7">
        <v>39517</v>
      </c>
      <c r="K70" s="14">
        <f t="shared" si="16"/>
        <v>7.6547945205479451</v>
      </c>
      <c r="L70" s="15">
        <f t="shared" si="17"/>
        <v>75.766666666666666</v>
      </c>
      <c r="M70" s="7">
        <v>40038</v>
      </c>
      <c r="N70" s="8">
        <v>3</v>
      </c>
      <c r="O70" s="9">
        <f t="shared" si="18"/>
        <v>89.9</v>
      </c>
      <c r="P70" s="7">
        <v>39614</v>
      </c>
      <c r="Q70" s="24"/>
      <c r="R70" s="24"/>
      <c r="S70" s="24"/>
      <c r="T70" s="24"/>
      <c r="U70" s="24"/>
      <c r="V70" s="24"/>
      <c r="W70" s="24"/>
      <c r="X70" s="24">
        <v>1</v>
      </c>
      <c r="Y70" s="24" t="s">
        <v>261</v>
      </c>
      <c r="Z70" s="48" t="s">
        <v>175</v>
      </c>
      <c r="AA70" s="49" t="s">
        <v>176</v>
      </c>
      <c r="AB70" s="25">
        <v>1</v>
      </c>
      <c r="AC70" s="24">
        <v>6582</v>
      </c>
      <c r="AD70" s="7">
        <v>42311</v>
      </c>
      <c r="AE70" s="24">
        <v>474</v>
      </c>
      <c r="AF70" s="24">
        <v>703</v>
      </c>
      <c r="AG70" s="45">
        <f t="shared" si="19"/>
        <v>0.67425320056899007</v>
      </c>
      <c r="AH70" s="25">
        <v>1</v>
      </c>
      <c r="AI70" s="38">
        <v>1.08</v>
      </c>
      <c r="AJ70" s="8">
        <v>156</v>
      </c>
      <c r="AK70" s="8">
        <v>43</v>
      </c>
      <c r="AL70" s="24"/>
      <c r="AM70" s="8">
        <v>63</v>
      </c>
      <c r="AN70" s="25">
        <v>349</v>
      </c>
      <c r="AO70" s="19">
        <v>593</v>
      </c>
      <c r="AP70" s="45">
        <f t="shared" si="15"/>
        <v>0.58853288364249579</v>
      </c>
      <c r="AQ70" s="8">
        <v>1</v>
      </c>
      <c r="AR70" s="20">
        <v>1.06</v>
      </c>
      <c r="AS70" s="8">
        <v>142</v>
      </c>
      <c r="AT70" s="43">
        <v>37</v>
      </c>
      <c r="AU70" s="20">
        <v>88</v>
      </c>
      <c r="AV70" s="8">
        <v>74</v>
      </c>
      <c r="AW70" s="8">
        <v>377</v>
      </c>
      <c r="AX70" s="24">
        <v>701</v>
      </c>
      <c r="AY70" s="45">
        <f>(AW70/AX70)</f>
        <v>0.53780313837375182</v>
      </c>
      <c r="AZ70" s="25">
        <v>1</v>
      </c>
      <c r="BA70" s="38">
        <v>1.05</v>
      </c>
      <c r="BB70" s="8">
        <v>154</v>
      </c>
      <c r="BC70" s="24">
        <v>50</v>
      </c>
      <c r="BD70" s="24">
        <v>88</v>
      </c>
      <c r="BE70" s="8">
        <v>54</v>
      </c>
      <c r="BF70" s="29">
        <v>42627</v>
      </c>
      <c r="BG70" s="57">
        <f>(BF70-AD70)/30</f>
        <v>10.533333333333333</v>
      </c>
      <c r="BH70" s="40">
        <v>422</v>
      </c>
      <c r="BI70" s="40">
        <v>734</v>
      </c>
      <c r="BJ70" s="43">
        <v>0</v>
      </c>
    </row>
    <row r="71" spans="1:87">
      <c r="A71" s="5">
        <v>70</v>
      </c>
      <c r="B71" s="5" t="s">
        <v>137</v>
      </c>
      <c r="C71" s="5"/>
      <c r="D71" s="5" t="s">
        <v>146</v>
      </c>
      <c r="E71" s="5"/>
      <c r="F71" s="8">
        <v>26.55</v>
      </c>
      <c r="G71" s="6" t="s">
        <v>83</v>
      </c>
      <c r="H71" s="8" t="s">
        <v>5</v>
      </c>
      <c r="I71" s="8" t="s">
        <v>6</v>
      </c>
      <c r="J71" s="7">
        <v>40982</v>
      </c>
      <c r="K71" s="14">
        <f t="shared" si="16"/>
        <v>2.9342465753424656</v>
      </c>
      <c r="L71" s="15">
        <f t="shared" si="17"/>
        <v>35.700000000000003</v>
      </c>
      <c r="M71" s="7">
        <v>40982</v>
      </c>
      <c r="N71" s="8">
        <v>2</v>
      </c>
      <c r="O71" s="9">
        <f t="shared" si="18"/>
        <v>36.633333333333333</v>
      </c>
      <c r="P71" s="7">
        <v>40954</v>
      </c>
      <c r="Q71" s="24"/>
      <c r="R71" s="24"/>
      <c r="S71" s="24"/>
      <c r="T71" s="24"/>
      <c r="U71" s="24"/>
      <c r="V71" s="24"/>
      <c r="W71" s="24"/>
      <c r="X71" s="24">
        <v>1</v>
      </c>
      <c r="Y71" s="24" t="s">
        <v>258</v>
      </c>
      <c r="Z71" s="48" t="s">
        <v>245</v>
      </c>
      <c r="AA71" s="49" t="s">
        <v>246</v>
      </c>
      <c r="AB71" s="25">
        <v>2</v>
      </c>
      <c r="AC71" s="24">
        <v>16499</v>
      </c>
      <c r="AD71" s="7">
        <v>42053</v>
      </c>
      <c r="AE71" s="24">
        <v>676</v>
      </c>
      <c r="AF71" s="24">
        <v>814</v>
      </c>
      <c r="AG71" s="45">
        <f t="shared" si="19"/>
        <v>0.83046683046683045</v>
      </c>
      <c r="AH71" s="25">
        <v>1</v>
      </c>
      <c r="AI71" s="38">
        <v>0.6</v>
      </c>
      <c r="AJ71" s="8">
        <v>229</v>
      </c>
      <c r="AK71" s="8">
        <v>49</v>
      </c>
      <c r="AL71" s="24"/>
      <c r="AM71" s="8">
        <v>172</v>
      </c>
      <c r="AN71" s="25">
        <v>576</v>
      </c>
      <c r="AO71" s="19">
        <v>741</v>
      </c>
      <c r="AP71" s="45">
        <f t="shared" si="15"/>
        <v>0.77732793522267207</v>
      </c>
      <c r="AQ71" s="8">
        <v>1</v>
      </c>
      <c r="AR71" s="20">
        <v>0.73</v>
      </c>
      <c r="AS71" s="8">
        <v>176</v>
      </c>
      <c r="AT71" s="43">
        <v>59</v>
      </c>
      <c r="AU71" s="19"/>
      <c r="AV71" s="8">
        <v>82</v>
      </c>
      <c r="AW71" s="56">
        <v>724</v>
      </c>
      <c r="AX71" s="19">
        <v>740</v>
      </c>
      <c r="AY71" s="45">
        <f>(AW71/AX71)</f>
        <v>0.97837837837837838</v>
      </c>
      <c r="AZ71" s="25">
        <v>1</v>
      </c>
      <c r="BA71" s="57">
        <v>0.82</v>
      </c>
      <c r="BB71" s="25">
        <v>176</v>
      </c>
      <c r="BC71" s="43">
        <v>60</v>
      </c>
      <c r="BD71" s="19"/>
      <c r="BE71" s="56">
        <v>75</v>
      </c>
      <c r="BF71" s="34">
        <v>42733</v>
      </c>
      <c r="BG71" s="57">
        <f>(BF71-AD71)/30</f>
        <v>22.666666666666668</v>
      </c>
      <c r="BH71" s="26" t="s">
        <v>269</v>
      </c>
      <c r="BI71" s="8">
        <v>691</v>
      </c>
      <c r="BJ71" s="15">
        <v>0</v>
      </c>
    </row>
    <row r="72" spans="1:87">
      <c r="A72" s="5">
        <v>71</v>
      </c>
      <c r="B72" s="5" t="s">
        <v>139</v>
      </c>
      <c r="C72" s="5"/>
      <c r="D72" s="5" t="s">
        <v>150</v>
      </c>
      <c r="E72" s="5"/>
      <c r="F72" s="8">
        <v>23</v>
      </c>
      <c r="G72" s="6" t="s">
        <v>85</v>
      </c>
      <c r="H72" s="8" t="s">
        <v>11</v>
      </c>
      <c r="I72" s="8" t="s">
        <v>17</v>
      </c>
      <c r="J72" s="7">
        <v>40467</v>
      </c>
      <c r="K72" s="14">
        <f t="shared" si="16"/>
        <v>4.4054794520547942</v>
      </c>
      <c r="L72" s="15">
        <f t="shared" si="17"/>
        <v>75.933333333333337</v>
      </c>
      <c r="M72" s="7">
        <v>39797</v>
      </c>
      <c r="N72" s="8">
        <v>7</v>
      </c>
      <c r="O72" s="9">
        <f t="shared" si="18"/>
        <v>91.8</v>
      </c>
      <c r="P72" s="7">
        <v>39321</v>
      </c>
      <c r="Q72" s="24"/>
      <c r="R72" s="24">
        <v>1</v>
      </c>
      <c r="S72" s="24"/>
      <c r="T72" s="24">
        <v>1</v>
      </c>
      <c r="U72" s="24"/>
      <c r="V72" s="24"/>
      <c r="W72" s="24">
        <v>1</v>
      </c>
      <c r="X72" s="24"/>
      <c r="Y72" s="24" t="s">
        <v>261</v>
      </c>
      <c r="Z72" s="47" t="s">
        <v>86</v>
      </c>
      <c r="AA72" s="47" t="s">
        <v>87</v>
      </c>
      <c r="AB72" s="24">
        <v>4</v>
      </c>
      <c r="AC72" s="24">
        <v>71297</v>
      </c>
      <c r="AD72" s="34">
        <v>42075</v>
      </c>
      <c r="AE72" s="19">
        <v>223</v>
      </c>
      <c r="AF72" s="24">
        <v>357</v>
      </c>
      <c r="AG72" s="45">
        <f t="shared" si="19"/>
        <v>0.62464985994397759</v>
      </c>
      <c r="AH72" s="24">
        <v>1</v>
      </c>
      <c r="AI72" s="37">
        <v>1.17</v>
      </c>
      <c r="AJ72" s="8">
        <v>170</v>
      </c>
      <c r="AK72" s="25">
        <v>45</v>
      </c>
      <c r="AL72" s="25"/>
      <c r="AM72" s="25">
        <v>111</v>
      </c>
      <c r="AN72" s="19">
        <v>297</v>
      </c>
      <c r="AO72" s="24">
        <v>426</v>
      </c>
      <c r="AP72" s="45">
        <f t="shared" si="15"/>
        <v>0.69718309859154926</v>
      </c>
      <c r="AQ72" s="24">
        <v>1</v>
      </c>
      <c r="AR72" s="37">
        <v>1.0900000000000001</v>
      </c>
      <c r="AS72" s="24">
        <v>167</v>
      </c>
      <c r="AT72" s="25">
        <v>38</v>
      </c>
      <c r="AU72" s="19"/>
      <c r="AV72" s="24">
        <v>94</v>
      </c>
      <c r="AW72" s="25">
        <v>298</v>
      </c>
      <c r="AX72" s="19">
        <v>562</v>
      </c>
      <c r="AY72" s="45">
        <f>(AW72/AX72)</f>
        <v>0.53024911032028466</v>
      </c>
      <c r="AZ72" s="8">
        <v>1</v>
      </c>
      <c r="BA72" s="20">
        <v>1.36</v>
      </c>
      <c r="BB72" s="8">
        <v>150</v>
      </c>
      <c r="BC72" s="25">
        <v>33</v>
      </c>
      <c r="BD72" s="19"/>
      <c r="BE72" s="56">
        <v>88</v>
      </c>
      <c r="BF72" s="29">
        <v>42415</v>
      </c>
      <c r="BG72" s="57">
        <f>(BF72-AD72)/30</f>
        <v>11.333333333333334</v>
      </c>
    </row>
    <row r="73" spans="1:87">
      <c r="A73" s="5">
        <v>72</v>
      </c>
      <c r="B73" s="5" t="s">
        <v>139</v>
      </c>
      <c r="C73" s="5" t="s">
        <v>141</v>
      </c>
      <c r="D73" s="5"/>
      <c r="E73" s="5"/>
      <c r="F73" s="55">
        <v>21.78</v>
      </c>
      <c r="G73" s="6" t="s">
        <v>13</v>
      </c>
      <c r="H73" s="9" t="s">
        <v>82</v>
      </c>
      <c r="I73" s="9" t="s">
        <v>17</v>
      </c>
      <c r="J73" s="10">
        <v>38075</v>
      </c>
      <c r="K73" s="14">
        <f t="shared" si="16"/>
        <v>10.95890410958904</v>
      </c>
      <c r="L73" s="15">
        <f t="shared" si="17"/>
        <v>77.966666666666669</v>
      </c>
      <c r="M73" s="10">
        <v>39736</v>
      </c>
      <c r="N73" s="9">
        <v>6</v>
      </c>
      <c r="O73" s="9">
        <f t="shared" si="18"/>
        <v>135.43333333333334</v>
      </c>
      <c r="P73" s="10">
        <v>38012</v>
      </c>
      <c r="Q73" s="15"/>
      <c r="R73" s="15"/>
      <c r="S73" s="15"/>
      <c r="T73" s="15"/>
      <c r="U73" s="15"/>
      <c r="V73" s="15">
        <v>1</v>
      </c>
      <c r="W73" s="15">
        <v>1</v>
      </c>
      <c r="X73" s="15">
        <v>1</v>
      </c>
      <c r="Y73" s="15" t="s">
        <v>259</v>
      </c>
      <c r="Z73" s="46" t="s">
        <v>88</v>
      </c>
      <c r="AA73" s="46" t="s">
        <v>89</v>
      </c>
      <c r="AB73" s="15">
        <v>1</v>
      </c>
      <c r="AC73" s="15">
        <v>2027380</v>
      </c>
      <c r="AD73" s="35">
        <v>42075</v>
      </c>
      <c r="AE73" s="19">
        <v>594</v>
      </c>
      <c r="AF73" s="15">
        <v>372</v>
      </c>
      <c r="AG73" s="45">
        <f t="shared" si="19"/>
        <v>1.596774193548387</v>
      </c>
      <c r="AH73" s="15">
        <v>1</v>
      </c>
      <c r="AI73" s="36">
        <v>0.89</v>
      </c>
      <c r="AJ73" s="9">
        <v>197</v>
      </c>
      <c r="AK73" s="28">
        <v>59</v>
      </c>
      <c r="AL73" s="28"/>
      <c r="AM73" s="28">
        <v>79</v>
      </c>
      <c r="AN73" s="19">
        <v>491</v>
      </c>
      <c r="AO73" s="15">
        <v>358</v>
      </c>
      <c r="AP73" s="45">
        <f t="shared" si="15"/>
        <v>1.3715083798882681</v>
      </c>
      <c r="AQ73" s="15">
        <v>1</v>
      </c>
      <c r="AR73" s="36">
        <v>0.91</v>
      </c>
      <c r="AS73" s="15">
        <v>195</v>
      </c>
      <c r="AT73" s="28">
        <v>55</v>
      </c>
      <c r="AU73" s="19"/>
      <c r="AV73" s="15">
        <v>111</v>
      </c>
      <c r="AW73" s="15">
        <v>462</v>
      </c>
      <c r="AX73" s="15">
        <v>383</v>
      </c>
      <c r="AY73" s="45">
        <f>(AW73/AX73)</f>
        <v>1.206266318537859</v>
      </c>
      <c r="AZ73" s="9">
        <v>1</v>
      </c>
      <c r="BA73" s="14">
        <v>1.02</v>
      </c>
      <c r="BB73" s="9">
        <v>185</v>
      </c>
      <c r="BC73" s="13">
        <v>55</v>
      </c>
      <c r="BD73" s="13">
        <v>112</v>
      </c>
      <c r="BE73" s="15">
        <v>85</v>
      </c>
      <c r="BF73" s="29">
        <v>42698</v>
      </c>
      <c r="BG73" s="57">
        <f>(BF73-AD73)/30</f>
        <v>20.766666666666666</v>
      </c>
      <c r="BH73" s="40">
        <v>457</v>
      </c>
      <c r="BI73" s="40">
        <v>306</v>
      </c>
      <c r="BJ73" s="43">
        <v>0</v>
      </c>
    </row>
    <row r="74" spans="1:87">
      <c r="A74" s="5">
        <v>73</v>
      </c>
      <c r="B74" s="5"/>
      <c r="C74" s="5"/>
      <c r="D74" s="5" t="s">
        <v>146</v>
      </c>
      <c r="E74" s="5"/>
      <c r="F74" s="8">
        <v>43.39</v>
      </c>
      <c r="G74" s="6" t="s">
        <v>247</v>
      </c>
      <c r="H74" s="8" t="s">
        <v>11</v>
      </c>
      <c r="I74" s="8" t="s">
        <v>6</v>
      </c>
      <c r="J74" s="7">
        <v>39184</v>
      </c>
      <c r="K74" s="14">
        <f t="shared" si="16"/>
        <v>8.3863013698630144</v>
      </c>
      <c r="L74" s="15">
        <f t="shared" si="17"/>
        <v>9.9333333333333336</v>
      </c>
      <c r="M74" s="7">
        <v>41947</v>
      </c>
      <c r="N74" s="8">
        <v>4</v>
      </c>
      <c r="O74" s="9">
        <f t="shared" si="18"/>
        <v>101.16666666666667</v>
      </c>
      <c r="P74" s="7">
        <v>39210</v>
      </c>
      <c r="Q74" s="24">
        <v>1</v>
      </c>
      <c r="R74" s="24"/>
      <c r="S74" s="24"/>
      <c r="T74" s="24"/>
      <c r="U74" s="24"/>
      <c r="V74" s="24"/>
      <c r="W74" s="24"/>
      <c r="X74" s="24"/>
      <c r="Y74" s="24" t="s">
        <v>257</v>
      </c>
      <c r="Z74" s="48" t="s">
        <v>72</v>
      </c>
      <c r="AA74" s="49"/>
      <c r="AB74" s="25">
        <v>0</v>
      </c>
      <c r="AC74" s="24">
        <v>9000</v>
      </c>
      <c r="AD74" s="7">
        <v>42245</v>
      </c>
      <c r="AE74" s="24">
        <v>490</v>
      </c>
      <c r="AF74" s="24"/>
      <c r="AG74" s="45"/>
      <c r="AH74" s="25">
        <v>1</v>
      </c>
      <c r="AI74" s="38">
        <v>1.25</v>
      </c>
      <c r="AJ74" s="8">
        <v>254</v>
      </c>
      <c r="AK74" s="8">
        <v>51</v>
      </c>
      <c r="AL74" s="24">
        <v>117</v>
      </c>
      <c r="AM74" s="8">
        <v>117</v>
      </c>
      <c r="AN74" s="25">
        <v>709</v>
      </c>
      <c r="AO74" s="19">
        <v>511</v>
      </c>
      <c r="AP74" s="45">
        <f t="shared" si="15"/>
        <v>1.3874755381604698</v>
      </c>
      <c r="AQ74" s="8">
        <v>1</v>
      </c>
      <c r="AR74" s="20">
        <v>1.03</v>
      </c>
      <c r="AS74" s="8">
        <v>279</v>
      </c>
      <c r="AT74" s="8">
        <v>51</v>
      </c>
      <c r="AU74" s="24">
        <v>183</v>
      </c>
      <c r="AV74" s="8">
        <v>159</v>
      </c>
      <c r="AW74" s="25"/>
      <c r="AX74" s="19"/>
      <c r="AY74" s="45"/>
      <c r="AZ74" s="25">
        <v>1</v>
      </c>
      <c r="BA74" s="38">
        <v>1.08</v>
      </c>
      <c r="BB74" s="8">
        <v>260</v>
      </c>
      <c r="BC74" s="24">
        <v>51</v>
      </c>
      <c r="BD74" s="24">
        <v>183</v>
      </c>
      <c r="BE74" s="8">
        <v>143</v>
      </c>
      <c r="BF74" s="29">
        <v>42691</v>
      </c>
      <c r="BG74" s="57">
        <f>(BF74-AD74)/30</f>
        <v>14.866666666666667</v>
      </c>
      <c r="BH74" s="40">
        <v>1023</v>
      </c>
      <c r="BI74" s="40">
        <v>678</v>
      </c>
      <c r="BJ74" s="43">
        <v>0</v>
      </c>
    </row>
    <row r="75" spans="1:87">
      <c r="A75" s="5">
        <v>74</v>
      </c>
      <c r="B75" s="5" t="s">
        <v>139</v>
      </c>
      <c r="C75" s="5"/>
      <c r="D75" s="5" t="s">
        <v>146</v>
      </c>
      <c r="E75" s="5"/>
      <c r="F75" s="8">
        <v>27.91</v>
      </c>
      <c r="G75" s="6" t="s">
        <v>177</v>
      </c>
      <c r="H75" s="8" t="s">
        <v>11</v>
      </c>
      <c r="I75" s="8" t="s">
        <v>6</v>
      </c>
      <c r="J75" s="7">
        <v>41957</v>
      </c>
      <c r="K75" s="14">
        <f t="shared" si="16"/>
        <v>0.9671232876712329</v>
      </c>
      <c r="L75" s="15">
        <f t="shared" si="17"/>
        <v>11.766666666666667</v>
      </c>
      <c r="M75" s="7">
        <v>41957</v>
      </c>
      <c r="N75" s="8">
        <v>2</v>
      </c>
      <c r="O75" s="9">
        <f t="shared" si="18"/>
        <v>12.5</v>
      </c>
      <c r="P75" s="7">
        <v>41935</v>
      </c>
      <c r="Q75" s="24">
        <v>1</v>
      </c>
      <c r="R75" s="24"/>
      <c r="S75" s="24"/>
      <c r="T75" s="24"/>
      <c r="U75" s="24"/>
      <c r="V75" s="24">
        <v>1</v>
      </c>
      <c r="W75" s="24"/>
      <c r="X75" s="24"/>
      <c r="Y75" s="24" t="s">
        <v>261</v>
      </c>
      <c r="Z75" s="48" t="s">
        <v>178</v>
      </c>
      <c r="AA75" s="49" t="s">
        <v>179</v>
      </c>
      <c r="AB75" s="25">
        <v>3</v>
      </c>
      <c r="AC75" s="24">
        <v>857200</v>
      </c>
      <c r="AD75" s="7">
        <v>42310</v>
      </c>
      <c r="AE75" s="24">
        <v>723</v>
      </c>
      <c r="AF75" s="24">
        <v>1235</v>
      </c>
      <c r="AG75" s="45">
        <f t="shared" ref="AG75:AG95" si="20">(AE75/AF75)</f>
        <v>0.58542510121457492</v>
      </c>
      <c r="AH75" s="25">
        <v>1</v>
      </c>
      <c r="AI75" s="38">
        <v>0.72</v>
      </c>
      <c r="AJ75" s="8">
        <v>167</v>
      </c>
      <c r="AK75" s="8">
        <v>35</v>
      </c>
      <c r="AL75" s="24"/>
      <c r="AM75" s="8">
        <v>158</v>
      </c>
      <c r="AN75" s="25"/>
      <c r="AO75" s="19"/>
      <c r="AP75" s="45"/>
      <c r="AQ75" s="8">
        <v>1</v>
      </c>
      <c r="AR75" s="20">
        <v>0.85</v>
      </c>
      <c r="AS75" s="8">
        <v>161</v>
      </c>
      <c r="AT75" s="43">
        <v>50</v>
      </c>
      <c r="AU75" s="24">
        <v>98</v>
      </c>
      <c r="AV75" s="8">
        <v>93</v>
      </c>
      <c r="AW75" s="25">
        <v>738</v>
      </c>
      <c r="AX75" s="19">
        <v>1163</v>
      </c>
      <c r="AY75" s="45">
        <f t="shared" ref="AY75:AY95" si="21">(AW75/AX75)</f>
        <v>0.6345657781599312</v>
      </c>
      <c r="AZ75" s="25">
        <v>1</v>
      </c>
      <c r="BA75" s="57">
        <v>0.8</v>
      </c>
      <c r="BB75" s="25">
        <v>165</v>
      </c>
      <c r="BC75" s="43">
        <v>49</v>
      </c>
      <c r="BD75" s="19">
        <v>95</v>
      </c>
      <c r="BE75" s="56">
        <v>111</v>
      </c>
      <c r="BF75" s="29">
        <v>42681</v>
      </c>
      <c r="BG75" s="57">
        <f>(BF75-AD75)/30</f>
        <v>12.366666666666667</v>
      </c>
      <c r="BH75" s="40">
        <v>785</v>
      </c>
      <c r="BI75" s="40">
        <v>1098</v>
      </c>
      <c r="BJ75" s="43">
        <v>0</v>
      </c>
    </row>
    <row r="76" spans="1:87">
      <c r="A76" s="5">
        <v>75</v>
      </c>
      <c r="B76" s="5" t="s">
        <v>137</v>
      </c>
      <c r="C76" s="5"/>
      <c r="D76" s="5"/>
      <c r="E76" s="5"/>
      <c r="F76" s="8">
        <v>9.68</v>
      </c>
      <c r="G76" s="6" t="s">
        <v>248</v>
      </c>
      <c r="H76" s="8" t="s">
        <v>82</v>
      </c>
      <c r="I76" s="8" t="s">
        <v>6</v>
      </c>
      <c r="J76" s="7">
        <v>37410</v>
      </c>
      <c r="K76" s="14">
        <f t="shared" si="16"/>
        <v>13.180821917808219</v>
      </c>
      <c r="L76" s="15">
        <f t="shared" si="17"/>
        <v>158.93333333333334</v>
      </c>
      <c r="M76" s="7">
        <v>37453</v>
      </c>
      <c r="N76" s="8">
        <v>8</v>
      </c>
      <c r="O76" s="9">
        <f t="shared" si="18"/>
        <v>158.93333333333334</v>
      </c>
      <c r="P76" s="7">
        <v>37453</v>
      </c>
      <c r="Q76" s="24">
        <v>1</v>
      </c>
      <c r="R76" s="24"/>
      <c r="S76" s="24">
        <v>1</v>
      </c>
      <c r="T76" s="24"/>
      <c r="U76" s="24">
        <v>1</v>
      </c>
      <c r="V76" s="24"/>
      <c r="W76" s="24">
        <v>1</v>
      </c>
      <c r="X76" s="24"/>
      <c r="Y76" s="24" t="s">
        <v>259</v>
      </c>
      <c r="Z76" s="47" t="s">
        <v>90</v>
      </c>
      <c r="AA76" s="47" t="s">
        <v>91</v>
      </c>
      <c r="AB76" s="24">
        <v>4</v>
      </c>
      <c r="AC76" s="24">
        <v>23236</v>
      </c>
      <c r="AD76" s="34">
        <v>42221</v>
      </c>
      <c r="AE76" s="19">
        <v>1348</v>
      </c>
      <c r="AF76" s="24">
        <v>527</v>
      </c>
      <c r="AG76" s="45">
        <f t="shared" si="20"/>
        <v>2.5578747628083494</v>
      </c>
      <c r="AH76" s="24">
        <v>1</v>
      </c>
      <c r="AI76" s="37">
        <v>0.63</v>
      </c>
      <c r="AJ76" s="8">
        <v>149</v>
      </c>
      <c r="AK76" s="25">
        <v>57</v>
      </c>
      <c r="AL76" s="25"/>
      <c r="AM76" s="25">
        <v>50</v>
      </c>
      <c r="AN76" s="19">
        <v>1344</v>
      </c>
      <c r="AO76" s="24">
        <v>497</v>
      </c>
      <c r="AP76" s="45">
        <f t="shared" ref="AP76:AP90" si="22">(AN76/AO76)</f>
        <v>2.704225352112676</v>
      </c>
      <c r="AQ76" s="24">
        <v>1</v>
      </c>
      <c r="AR76" s="37">
        <v>0.65</v>
      </c>
      <c r="AS76" s="24">
        <v>159</v>
      </c>
      <c r="AT76" s="25">
        <v>61</v>
      </c>
      <c r="AU76" s="24">
        <v>87</v>
      </c>
      <c r="AV76" s="24">
        <v>54</v>
      </c>
      <c r="AW76" s="25">
        <v>1484</v>
      </c>
      <c r="AX76" s="19">
        <v>473</v>
      </c>
      <c r="AY76" s="45">
        <f t="shared" si="21"/>
        <v>3.1374207188160677</v>
      </c>
      <c r="AZ76" s="8">
        <v>1</v>
      </c>
      <c r="BA76" s="20">
        <v>0.69</v>
      </c>
      <c r="BB76" s="8">
        <v>171</v>
      </c>
      <c r="BC76" s="25">
        <v>72</v>
      </c>
      <c r="BD76" s="19">
        <v>72</v>
      </c>
      <c r="BE76" s="56">
        <v>59</v>
      </c>
      <c r="BF76" s="29">
        <v>42719</v>
      </c>
      <c r="BG76" s="57">
        <f>(BF76-AD76)/30</f>
        <v>16.600000000000001</v>
      </c>
      <c r="BH76" s="40">
        <v>2127</v>
      </c>
      <c r="BI76" s="40">
        <v>762</v>
      </c>
      <c r="BJ76" s="43">
        <v>0</v>
      </c>
    </row>
    <row r="77" spans="1:87">
      <c r="A77" s="5">
        <v>76</v>
      </c>
      <c r="B77" s="5" t="s">
        <v>137</v>
      </c>
      <c r="C77" s="5"/>
      <c r="D77" s="5" t="s">
        <v>138</v>
      </c>
      <c r="E77" s="5"/>
      <c r="F77" s="55">
        <v>26.204000000000001</v>
      </c>
      <c r="G77" s="6" t="s">
        <v>203</v>
      </c>
      <c r="H77" s="22" t="s">
        <v>82</v>
      </c>
      <c r="I77" s="22" t="s">
        <v>6</v>
      </c>
      <c r="J77" s="7">
        <v>35184</v>
      </c>
      <c r="K77" s="14">
        <f t="shared" si="16"/>
        <v>18.972602739726028</v>
      </c>
      <c r="L77" s="15">
        <f t="shared" si="17"/>
        <v>31.1</v>
      </c>
      <c r="M77" s="7">
        <v>41176</v>
      </c>
      <c r="N77" s="22">
        <v>9</v>
      </c>
      <c r="O77" s="9">
        <f t="shared" si="18"/>
        <v>126.53333333333333</v>
      </c>
      <c r="P77" s="7">
        <v>38313</v>
      </c>
      <c r="Q77" s="24"/>
      <c r="R77" s="24">
        <v>1</v>
      </c>
      <c r="S77" s="24"/>
      <c r="T77" s="24">
        <v>1</v>
      </c>
      <c r="U77" s="24"/>
      <c r="V77" s="24"/>
      <c r="W77" s="24"/>
      <c r="X77" s="24"/>
      <c r="Y77" s="24" t="s">
        <v>259</v>
      </c>
      <c r="Z77" s="47" t="s">
        <v>92</v>
      </c>
      <c r="AA77" s="47" t="s">
        <v>93</v>
      </c>
      <c r="AB77" s="24">
        <v>2</v>
      </c>
      <c r="AC77" s="24">
        <v>68510</v>
      </c>
      <c r="AD77" s="34">
        <v>42109</v>
      </c>
      <c r="AE77" s="19">
        <v>970</v>
      </c>
      <c r="AF77" s="24">
        <v>808</v>
      </c>
      <c r="AG77" s="45">
        <f t="shared" si="20"/>
        <v>1.2004950495049505</v>
      </c>
      <c r="AH77" s="24">
        <v>1</v>
      </c>
      <c r="AI77" s="37">
        <v>0.71</v>
      </c>
      <c r="AJ77" s="22">
        <v>230</v>
      </c>
      <c r="AK77" s="25">
        <v>72</v>
      </c>
      <c r="AL77" s="25"/>
      <c r="AM77" s="25">
        <v>113</v>
      </c>
      <c r="AN77" s="19">
        <v>1149</v>
      </c>
      <c r="AO77" s="24">
        <v>1006</v>
      </c>
      <c r="AP77" s="45">
        <f t="shared" si="22"/>
        <v>1.1421471172962228</v>
      </c>
      <c r="AQ77" s="24">
        <v>1</v>
      </c>
      <c r="AR77" s="37">
        <v>0.85</v>
      </c>
      <c r="AS77" s="24">
        <v>211</v>
      </c>
      <c r="AT77" s="25">
        <v>65</v>
      </c>
      <c r="AU77" s="24"/>
      <c r="AV77" s="24">
        <v>68</v>
      </c>
      <c r="AW77" s="25">
        <v>1071</v>
      </c>
      <c r="AX77" s="19">
        <v>1077</v>
      </c>
      <c r="AY77" s="45">
        <f t="shared" si="21"/>
        <v>0.99442896935933145</v>
      </c>
      <c r="AZ77" s="22">
        <v>1</v>
      </c>
      <c r="BA77" s="20">
        <v>0.98</v>
      </c>
      <c r="BB77" s="22">
        <v>227</v>
      </c>
      <c r="BC77" s="25">
        <v>78</v>
      </c>
      <c r="BD77" s="19">
        <v>131</v>
      </c>
      <c r="BE77" s="56">
        <v>69</v>
      </c>
      <c r="BF77" s="29">
        <v>42640</v>
      </c>
      <c r="BG77" s="57">
        <f>(BF77-AD77)/30</f>
        <v>17.7</v>
      </c>
      <c r="BH77" s="40">
        <v>1076</v>
      </c>
      <c r="BI77" s="40">
        <v>869</v>
      </c>
      <c r="BJ77" s="43">
        <v>0</v>
      </c>
    </row>
    <row r="78" spans="1:87">
      <c r="A78" s="5">
        <v>77</v>
      </c>
      <c r="B78" s="5" t="s">
        <v>145</v>
      </c>
      <c r="C78" s="5" t="s">
        <v>142</v>
      </c>
      <c r="D78" s="5"/>
      <c r="E78" s="5"/>
      <c r="F78" s="55">
        <v>14.026</v>
      </c>
      <c r="G78" s="6" t="s">
        <v>19</v>
      </c>
      <c r="H78" s="8" t="s">
        <v>5</v>
      </c>
      <c r="I78" s="8" t="s">
        <v>17</v>
      </c>
      <c r="J78" s="7">
        <v>36179</v>
      </c>
      <c r="K78" s="14">
        <f t="shared" si="16"/>
        <v>16.665753424657535</v>
      </c>
      <c r="L78" s="15">
        <f t="shared" si="17"/>
        <v>202.76666666666668</v>
      </c>
      <c r="M78" s="7">
        <v>36179</v>
      </c>
      <c r="N78" s="8">
        <v>2</v>
      </c>
      <c r="O78" s="9">
        <f t="shared" si="18"/>
        <v>181.16666666666666</v>
      </c>
      <c r="P78" s="7">
        <v>36827</v>
      </c>
      <c r="Q78" s="24"/>
      <c r="R78" s="24"/>
      <c r="S78" s="24"/>
      <c r="T78" s="24"/>
      <c r="U78" s="24"/>
      <c r="V78" s="24"/>
      <c r="W78" s="24">
        <v>1</v>
      </c>
      <c r="X78" s="24"/>
      <c r="Y78" s="24" t="s">
        <v>258</v>
      </c>
      <c r="Z78" s="48" t="s">
        <v>162</v>
      </c>
      <c r="AA78" s="49" t="s">
        <v>163</v>
      </c>
      <c r="AB78" s="25">
        <v>2</v>
      </c>
      <c r="AC78" s="24">
        <v>35962</v>
      </c>
      <c r="AD78" s="7">
        <v>42262</v>
      </c>
      <c r="AE78" s="24">
        <v>1267</v>
      </c>
      <c r="AF78" s="24">
        <v>891</v>
      </c>
      <c r="AG78" s="45">
        <f t="shared" si="20"/>
        <v>1.4219977553310887</v>
      </c>
      <c r="AH78" s="25">
        <v>1</v>
      </c>
      <c r="AI78" s="38">
        <v>0.71</v>
      </c>
      <c r="AJ78" s="8">
        <v>94</v>
      </c>
      <c r="AK78" s="8">
        <v>30</v>
      </c>
      <c r="AL78" s="24"/>
      <c r="AM78" s="8">
        <v>57</v>
      </c>
      <c r="AN78" s="25">
        <v>662</v>
      </c>
      <c r="AO78" s="19">
        <v>410</v>
      </c>
      <c r="AP78" s="45">
        <f t="shared" si="22"/>
        <v>1.6146341463414635</v>
      </c>
      <c r="AQ78" s="8">
        <v>1</v>
      </c>
      <c r="AR78" s="20">
        <v>0.75</v>
      </c>
      <c r="AS78" s="8">
        <v>98</v>
      </c>
      <c r="AT78" s="43">
        <v>28</v>
      </c>
      <c r="AU78" s="24"/>
      <c r="AV78" s="8">
        <v>76</v>
      </c>
      <c r="AW78" s="25">
        <v>584</v>
      </c>
      <c r="AX78" s="19">
        <v>363</v>
      </c>
      <c r="AY78" s="45">
        <f t="shared" si="21"/>
        <v>1.6088154269972452</v>
      </c>
      <c r="AZ78" s="25">
        <v>1</v>
      </c>
      <c r="BA78" s="57">
        <v>0.7</v>
      </c>
      <c r="BB78" s="25">
        <v>169</v>
      </c>
      <c r="BC78" s="25">
        <v>36</v>
      </c>
      <c r="BD78" s="19"/>
      <c r="BE78" s="56">
        <v>205</v>
      </c>
      <c r="BF78" s="34">
        <v>42636</v>
      </c>
      <c r="BG78" s="57">
        <f>(BF78-AD78)/30</f>
        <v>12.466666666666667</v>
      </c>
      <c r="BH78" s="26" t="s">
        <v>271</v>
      </c>
      <c r="BI78" s="8">
        <v>545</v>
      </c>
      <c r="BJ78" s="15">
        <v>0</v>
      </c>
      <c r="BK78" s="67"/>
      <c r="BL78" s="67"/>
      <c r="BM78" s="80"/>
      <c r="BN78" s="67"/>
      <c r="BO78" s="81"/>
      <c r="BP78" s="66"/>
      <c r="BQ78" s="66"/>
      <c r="BR78" s="66"/>
      <c r="BS78" s="68"/>
      <c r="BT78" s="66"/>
      <c r="BU78" s="81"/>
      <c r="BV78" s="66"/>
      <c r="BW78" s="66"/>
      <c r="BX78" s="66"/>
      <c r="BY78" s="66"/>
      <c r="BZ78" s="66"/>
      <c r="CA78" s="81"/>
      <c r="CB78" s="66"/>
      <c r="CC78" s="66"/>
      <c r="CD78" s="66"/>
      <c r="CE78" s="68"/>
      <c r="CF78" s="66"/>
      <c r="CG78" s="81"/>
      <c r="CH78" s="87"/>
      <c r="CI78" s="87"/>
    </row>
    <row r="79" spans="1:87">
      <c r="A79" s="5">
        <v>78</v>
      </c>
      <c r="B79" s="5" t="s">
        <v>137</v>
      </c>
      <c r="C79" s="5"/>
      <c r="D79" s="5" t="s">
        <v>146</v>
      </c>
      <c r="E79" s="5"/>
      <c r="F79" s="8">
        <v>26.55</v>
      </c>
      <c r="G79" s="6" t="s">
        <v>204</v>
      </c>
      <c r="H79" s="8" t="s">
        <v>82</v>
      </c>
      <c r="I79" s="8" t="s">
        <v>249</v>
      </c>
      <c r="J79" s="7">
        <v>35521</v>
      </c>
      <c r="K79" s="14">
        <f t="shared" si="16"/>
        <v>18.106849315068494</v>
      </c>
      <c r="L79" s="15">
        <f t="shared" si="17"/>
        <v>14.766666666666667</v>
      </c>
      <c r="M79" s="7">
        <v>41687</v>
      </c>
      <c r="N79" s="8">
        <v>7</v>
      </c>
      <c r="O79" s="9">
        <f t="shared" si="18"/>
        <v>67.966666666666669</v>
      </c>
      <c r="P79" s="7">
        <v>40091</v>
      </c>
      <c r="Q79" s="24"/>
      <c r="R79" s="24"/>
      <c r="S79" s="24"/>
      <c r="T79" s="24"/>
      <c r="U79" s="24"/>
      <c r="V79" s="24"/>
      <c r="W79" s="24">
        <v>1</v>
      </c>
      <c r="X79" s="24">
        <v>1</v>
      </c>
      <c r="Y79" s="24" t="s">
        <v>257</v>
      </c>
      <c r="Z79" s="48" t="s">
        <v>172</v>
      </c>
      <c r="AA79" s="49" t="s">
        <v>173</v>
      </c>
      <c r="AB79" s="25">
        <v>1</v>
      </c>
      <c r="AC79" s="24">
        <v>18169</v>
      </c>
      <c r="AD79" s="7">
        <v>42130</v>
      </c>
      <c r="AE79" s="24">
        <v>1232</v>
      </c>
      <c r="AF79" s="24">
        <v>941</v>
      </c>
      <c r="AG79" s="45">
        <f t="shared" si="20"/>
        <v>1.3092454835281615</v>
      </c>
      <c r="AH79" s="25">
        <v>1</v>
      </c>
      <c r="AI79" s="38">
        <v>0.63</v>
      </c>
      <c r="AJ79" s="8">
        <v>268</v>
      </c>
      <c r="AK79" s="8">
        <v>26</v>
      </c>
      <c r="AL79" s="24"/>
      <c r="AM79" s="8">
        <v>526</v>
      </c>
      <c r="AN79" s="25">
        <v>1061</v>
      </c>
      <c r="AO79" s="19">
        <v>618</v>
      </c>
      <c r="AP79" s="45">
        <f t="shared" si="22"/>
        <v>1.7168284789644013</v>
      </c>
      <c r="AQ79" s="8">
        <v>1</v>
      </c>
      <c r="AR79" s="20">
        <v>0.79</v>
      </c>
      <c r="AS79" s="8">
        <v>209</v>
      </c>
      <c r="AT79" s="43">
        <v>32</v>
      </c>
      <c r="AU79" s="24"/>
      <c r="AV79" s="8">
        <v>116</v>
      </c>
      <c r="AW79" s="25">
        <v>1180</v>
      </c>
      <c r="AX79" s="19">
        <v>731</v>
      </c>
      <c r="AY79" s="45">
        <f t="shared" si="21"/>
        <v>1.6142270861833106</v>
      </c>
      <c r="AZ79" s="25">
        <v>1</v>
      </c>
      <c r="BA79" s="57">
        <v>0.73</v>
      </c>
      <c r="BB79" s="25">
        <v>317</v>
      </c>
      <c r="BC79" s="25">
        <v>51</v>
      </c>
      <c r="BD79" s="19"/>
      <c r="BE79" s="56" t="s">
        <v>174</v>
      </c>
      <c r="BF79" s="34">
        <v>42718</v>
      </c>
      <c r="BG79" s="57">
        <f>(BF79-AD79)/30</f>
        <v>19.600000000000001</v>
      </c>
      <c r="BH79" s="26" t="s">
        <v>275</v>
      </c>
      <c r="BI79" s="8">
        <v>728</v>
      </c>
      <c r="BJ79" s="15">
        <v>0</v>
      </c>
      <c r="BK79" s="67"/>
      <c r="BL79" s="67"/>
      <c r="BM79" s="80"/>
      <c r="BN79" s="67"/>
      <c r="BO79" s="81"/>
      <c r="BP79" s="66"/>
      <c r="BQ79" s="66"/>
      <c r="BR79" s="66"/>
      <c r="BS79" s="68"/>
      <c r="BT79" s="66"/>
      <c r="BU79" s="81"/>
      <c r="BV79" s="66"/>
      <c r="BW79" s="66"/>
      <c r="BX79" s="66"/>
      <c r="BY79" s="66"/>
      <c r="BZ79" s="66"/>
      <c r="CA79" s="81"/>
      <c r="CB79" s="66"/>
      <c r="CC79" s="66"/>
      <c r="CD79" s="66"/>
      <c r="CE79" s="68"/>
      <c r="CF79" s="66"/>
      <c r="CG79" s="81"/>
      <c r="CH79" s="87"/>
      <c r="CI79" s="87"/>
    </row>
    <row r="80" spans="1:87">
      <c r="A80" s="5">
        <v>79</v>
      </c>
      <c r="B80" s="5" t="s">
        <v>139</v>
      </c>
      <c r="C80" s="5" t="s">
        <v>142</v>
      </c>
      <c r="D80" s="5"/>
      <c r="E80" s="5"/>
      <c r="F80" s="55">
        <v>20.9</v>
      </c>
      <c r="G80" s="6" t="s">
        <v>205</v>
      </c>
      <c r="H80" s="22" t="s">
        <v>5</v>
      </c>
      <c r="I80" s="22" t="s">
        <v>6</v>
      </c>
      <c r="J80" s="7">
        <v>36033</v>
      </c>
      <c r="K80" s="14">
        <f t="shared" si="16"/>
        <v>16.783561643835615</v>
      </c>
      <c r="L80" s="15">
        <f t="shared" si="17"/>
        <v>143.80000000000001</v>
      </c>
      <c r="M80" s="7">
        <v>37845</v>
      </c>
      <c r="N80" s="22">
        <v>7</v>
      </c>
      <c r="O80" s="9">
        <f t="shared" si="18"/>
        <v>204.2</v>
      </c>
      <c r="P80" s="7">
        <v>36033</v>
      </c>
      <c r="Q80" s="24"/>
      <c r="R80" s="24"/>
      <c r="S80" s="24">
        <v>1</v>
      </c>
      <c r="T80" s="24"/>
      <c r="U80" s="24">
        <v>1</v>
      </c>
      <c r="V80" s="24"/>
      <c r="W80" s="24">
        <v>1</v>
      </c>
      <c r="X80" s="24">
        <v>1</v>
      </c>
      <c r="Y80" s="24" t="s">
        <v>261</v>
      </c>
      <c r="Z80" s="47" t="s">
        <v>94</v>
      </c>
      <c r="AA80" s="47" t="s">
        <v>95</v>
      </c>
      <c r="AB80" s="24">
        <v>3</v>
      </c>
      <c r="AC80" s="24">
        <v>3490</v>
      </c>
      <c r="AD80" s="34">
        <v>42159</v>
      </c>
      <c r="AE80" s="19">
        <v>850</v>
      </c>
      <c r="AF80" s="43">
        <v>892</v>
      </c>
      <c r="AG80" s="45">
        <f t="shared" si="20"/>
        <v>0.952914798206278</v>
      </c>
      <c r="AH80" s="22">
        <v>1</v>
      </c>
      <c r="AI80" s="37">
        <v>0.87</v>
      </c>
      <c r="AJ80" s="24">
        <v>195</v>
      </c>
      <c r="AK80" s="24">
        <v>37</v>
      </c>
      <c r="AL80" s="22"/>
      <c r="AM80" s="25">
        <v>120</v>
      </c>
      <c r="AN80" s="22">
        <v>986</v>
      </c>
      <c r="AO80" s="24">
        <v>929</v>
      </c>
      <c r="AP80" s="45">
        <f t="shared" si="22"/>
        <v>1.061356297093649</v>
      </c>
      <c r="AQ80" s="24">
        <v>1</v>
      </c>
      <c r="AR80" s="37">
        <v>1.02</v>
      </c>
      <c r="AS80" s="24">
        <v>201</v>
      </c>
      <c r="AT80" s="25">
        <v>38</v>
      </c>
      <c r="AU80" s="24"/>
      <c r="AV80" s="24">
        <v>102</v>
      </c>
      <c r="AW80" s="25">
        <v>930</v>
      </c>
      <c r="AX80" s="19">
        <v>814</v>
      </c>
      <c r="AY80" s="45">
        <f t="shared" si="21"/>
        <v>1.1425061425061425</v>
      </c>
      <c r="AZ80" s="22">
        <v>1</v>
      </c>
      <c r="BA80" s="20">
        <v>1.02</v>
      </c>
      <c r="BB80" s="22">
        <v>167</v>
      </c>
      <c r="BC80" s="25">
        <v>35</v>
      </c>
      <c r="BD80" s="19"/>
      <c r="BE80" s="56">
        <v>111</v>
      </c>
      <c r="BF80" s="29">
        <v>42659</v>
      </c>
      <c r="BG80" s="57">
        <f>(BF80-AD80)/30</f>
        <v>16.666666666666668</v>
      </c>
      <c r="BH80" s="40">
        <v>906</v>
      </c>
      <c r="BI80" s="40">
        <v>922</v>
      </c>
      <c r="BJ80" s="43">
        <v>0</v>
      </c>
      <c r="BK80" s="67"/>
      <c r="BL80" s="67"/>
      <c r="BM80" s="80"/>
      <c r="BN80" s="67"/>
      <c r="BO80" s="81"/>
      <c r="BP80" s="66"/>
      <c r="BQ80" s="66"/>
      <c r="BR80" s="66"/>
      <c r="BS80" s="68"/>
      <c r="BT80" s="66"/>
      <c r="BU80" s="81"/>
      <c r="BV80" s="66"/>
      <c r="BW80" s="66"/>
      <c r="BX80" s="66"/>
      <c r="BY80" s="66"/>
      <c r="BZ80" s="66"/>
      <c r="CA80" s="81"/>
      <c r="CB80" s="66"/>
      <c r="CC80" s="66"/>
      <c r="CD80" s="66"/>
      <c r="CE80" s="68"/>
      <c r="CF80" s="66"/>
      <c r="CG80" s="81"/>
      <c r="CH80" s="87"/>
      <c r="CI80" s="87"/>
    </row>
    <row r="81" spans="1:184">
      <c r="A81" s="5">
        <v>80</v>
      </c>
      <c r="B81" s="5" t="s">
        <v>137</v>
      </c>
      <c r="C81" s="5" t="s">
        <v>142</v>
      </c>
      <c r="D81" s="5"/>
      <c r="E81" s="5"/>
      <c r="F81" s="55">
        <v>19.542999999999999</v>
      </c>
      <c r="G81" s="6" t="s">
        <v>18</v>
      </c>
      <c r="H81" s="9" t="s">
        <v>82</v>
      </c>
      <c r="I81" s="9" t="s">
        <v>17</v>
      </c>
      <c r="J81" s="10">
        <v>36063</v>
      </c>
      <c r="K81" s="14">
        <f t="shared" si="16"/>
        <v>16.413698630136988</v>
      </c>
      <c r="L81" s="15">
        <f t="shared" si="17"/>
        <v>15.733333333333333</v>
      </c>
      <c r="M81" s="10">
        <v>41582</v>
      </c>
      <c r="N81" s="9">
        <v>7</v>
      </c>
      <c r="O81" s="9">
        <f t="shared" si="18"/>
        <v>192.33333333333334</v>
      </c>
      <c r="P81" s="10">
        <v>36284</v>
      </c>
      <c r="Q81" s="15"/>
      <c r="R81" s="15"/>
      <c r="S81" s="15"/>
      <c r="T81" s="15"/>
      <c r="U81" s="15"/>
      <c r="V81" s="15"/>
      <c r="W81" s="15"/>
      <c r="X81" s="15"/>
      <c r="Y81" s="15" t="s">
        <v>257</v>
      </c>
      <c r="Z81" s="46"/>
      <c r="AA81" s="46" t="s">
        <v>97</v>
      </c>
      <c r="AB81" s="15">
        <v>2</v>
      </c>
      <c r="AC81" s="15">
        <v>6253</v>
      </c>
      <c r="AD81" s="35">
        <v>42054</v>
      </c>
      <c r="AE81" s="19">
        <v>1195</v>
      </c>
      <c r="AF81" s="15">
        <v>866</v>
      </c>
      <c r="AG81" s="45">
        <f t="shared" si="20"/>
        <v>1.3799076212471131</v>
      </c>
      <c r="AH81" s="15">
        <v>1</v>
      </c>
      <c r="AI81" s="36">
        <v>0.71</v>
      </c>
      <c r="AJ81" s="9">
        <v>263</v>
      </c>
      <c r="AK81" s="28">
        <v>38</v>
      </c>
      <c r="AL81" s="28">
        <v>128</v>
      </c>
      <c r="AM81" s="28">
        <v>350</v>
      </c>
      <c r="AN81" s="19">
        <v>904</v>
      </c>
      <c r="AO81" s="15">
        <v>609</v>
      </c>
      <c r="AP81" s="45">
        <f t="shared" si="22"/>
        <v>1.4844006568144499</v>
      </c>
      <c r="AQ81" s="15">
        <v>1</v>
      </c>
      <c r="AR81" s="36">
        <v>0.65</v>
      </c>
      <c r="AS81" s="15">
        <v>265</v>
      </c>
      <c r="AT81" s="28">
        <v>40</v>
      </c>
      <c r="AU81" s="15">
        <v>148</v>
      </c>
      <c r="AV81" s="15">
        <v>259</v>
      </c>
      <c r="AW81" s="59">
        <v>887</v>
      </c>
      <c r="AX81" s="19">
        <v>1358</v>
      </c>
      <c r="AY81" s="45">
        <f t="shared" si="21"/>
        <v>0.65316642120765833</v>
      </c>
      <c r="AZ81" s="9">
        <v>1</v>
      </c>
      <c r="BA81" s="14">
        <v>0.79</v>
      </c>
      <c r="BB81" s="9">
        <v>263</v>
      </c>
      <c r="BC81" s="15">
        <v>35</v>
      </c>
      <c r="BD81" s="13">
        <v>144</v>
      </c>
      <c r="BE81" s="60">
        <v>314</v>
      </c>
      <c r="BF81" s="34">
        <v>42642</v>
      </c>
      <c r="BG81" s="57">
        <f>(BF81-AD81)/30</f>
        <v>19.600000000000001</v>
      </c>
      <c r="BH81" s="14">
        <v>919</v>
      </c>
      <c r="BI81" s="15">
        <v>1298</v>
      </c>
      <c r="BJ81" s="15">
        <v>0</v>
      </c>
      <c r="BK81" s="67"/>
      <c r="BL81" s="67"/>
      <c r="BM81" s="80"/>
      <c r="BN81" s="67"/>
      <c r="BO81" s="81"/>
      <c r="BP81" s="66"/>
      <c r="BQ81" s="66"/>
      <c r="BR81" s="66"/>
      <c r="BS81" s="68"/>
      <c r="BT81" s="66"/>
      <c r="BU81" s="81"/>
      <c r="BV81" s="66"/>
      <c r="BW81" s="66"/>
      <c r="BX81" s="66"/>
      <c r="BY81" s="66"/>
      <c r="BZ81" s="66"/>
      <c r="CA81" s="81"/>
      <c r="CB81" s="66"/>
      <c r="CC81" s="66"/>
      <c r="CD81" s="66"/>
      <c r="CE81" s="68"/>
      <c r="CF81" s="66"/>
      <c r="CG81" s="81"/>
      <c r="CH81" s="87"/>
      <c r="CI81" s="87"/>
    </row>
    <row r="82" spans="1:184">
      <c r="A82" s="5">
        <v>81</v>
      </c>
      <c r="B82" s="5"/>
      <c r="C82" s="5"/>
      <c r="D82" s="5" t="s">
        <v>146</v>
      </c>
      <c r="E82" s="5"/>
      <c r="F82" s="8">
        <v>43.39</v>
      </c>
      <c r="G82" s="6" t="s">
        <v>182</v>
      </c>
      <c r="H82" s="30" t="s">
        <v>5</v>
      </c>
      <c r="I82" s="30" t="s">
        <v>6</v>
      </c>
      <c r="J82" s="29">
        <v>40896</v>
      </c>
      <c r="K82" s="14">
        <f t="shared" si="16"/>
        <v>3.7232876712328768</v>
      </c>
      <c r="L82" s="15">
        <f t="shared" si="17"/>
        <v>16.133333333333333</v>
      </c>
      <c r="M82" s="29">
        <v>41771</v>
      </c>
      <c r="N82" s="30">
        <v>5</v>
      </c>
      <c r="O82" s="9">
        <f t="shared" si="18"/>
        <v>44.3</v>
      </c>
      <c r="P82" s="29">
        <v>40926</v>
      </c>
      <c r="W82" s="43">
        <v>1</v>
      </c>
      <c r="Y82" s="43" t="s">
        <v>257</v>
      </c>
      <c r="Z82" s="48" t="s">
        <v>96</v>
      </c>
      <c r="AA82" s="48" t="s">
        <v>183</v>
      </c>
      <c r="AB82" s="43">
        <v>1</v>
      </c>
      <c r="AC82" s="43">
        <v>517634</v>
      </c>
      <c r="AD82" s="63">
        <v>42255</v>
      </c>
      <c r="AE82" s="43">
        <v>586</v>
      </c>
      <c r="AF82" s="43">
        <v>1148</v>
      </c>
      <c r="AG82" s="45">
        <f t="shared" si="20"/>
        <v>0.51045296167247389</v>
      </c>
      <c r="AH82" s="43">
        <v>1</v>
      </c>
      <c r="AI82" s="45">
        <v>1.1499999999999999</v>
      </c>
      <c r="AJ82" s="40">
        <v>265</v>
      </c>
      <c r="AK82" s="43">
        <v>47</v>
      </c>
      <c r="AL82" s="43">
        <v>171</v>
      </c>
      <c r="AM82" s="43">
        <v>174</v>
      </c>
      <c r="AN82" s="43">
        <v>705</v>
      </c>
      <c r="AO82" s="43">
        <v>1139</v>
      </c>
      <c r="AP82" s="45">
        <f t="shared" si="22"/>
        <v>0.61896400351185255</v>
      </c>
      <c r="AQ82" s="43">
        <v>1</v>
      </c>
      <c r="AR82" s="45">
        <v>1.25</v>
      </c>
      <c r="AS82" s="43">
        <v>249</v>
      </c>
      <c r="AT82" s="43">
        <v>44</v>
      </c>
      <c r="AU82" s="43">
        <v>55</v>
      </c>
      <c r="AV82" s="43">
        <v>168</v>
      </c>
      <c r="AW82" s="43">
        <v>530</v>
      </c>
      <c r="AX82" s="43">
        <v>931</v>
      </c>
      <c r="AY82" s="45">
        <f t="shared" si="21"/>
        <v>0.56928034371643399</v>
      </c>
      <c r="AZ82" s="40">
        <v>1</v>
      </c>
      <c r="BA82" s="40">
        <v>1.18</v>
      </c>
      <c r="BB82" s="40">
        <v>153</v>
      </c>
      <c r="BC82" s="15">
        <v>44</v>
      </c>
      <c r="BD82" s="40">
        <v>86</v>
      </c>
      <c r="BE82" s="58">
        <v>88</v>
      </c>
      <c r="BF82" s="29">
        <v>42726</v>
      </c>
      <c r="BG82" s="57">
        <f>(BF82-AD82)/30</f>
        <v>15.7</v>
      </c>
      <c r="BH82" s="40">
        <v>623</v>
      </c>
      <c r="BI82" s="40">
        <v>831</v>
      </c>
      <c r="BJ82" s="43">
        <v>0</v>
      </c>
      <c r="BK82" s="67"/>
      <c r="BL82" s="67"/>
      <c r="BM82" s="80"/>
      <c r="BN82" s="67"/>
      <c r="BO82" s="81"/>
      <c r="BP82" s="66"/>
      <c r="BQ82" s="66"/>
      <c r="BR82" s="66"/>
      <c r="BS82" s="68"/>
      <c r="BT82" s="66"/>
      <c r="BU82" s="81"/>
      <c r="BV82" s="66"/>
      <c r="BW82" s="66"/>
      <c r="BX82" s="66"/>
      <c r="BY82" s="66"/>
      <c r="BZ82" s="66"/>
      <c r="CA82" s="81"/>
      <c r="CB82" s="66"/>
      <c r="CC82" s="66"/>
      <c r="CD82" s="66"/>
      <c r="CE82" s="68"/>
      <c r="CF82" s="66"/>
      <c r="CG82" s="81"/>
      <c r="CH82" s="87"/>
      <c r="CI82" s="87"/>
    </row>
    <row r="83" spans="1:184">
      <c r="A83" s="5">
        <v>82</v>
      </c>
      <c r="B83" s="5" t="s">
        <v>137</v>
      </c>
      <c r="C83" s="5"/>
      <c r="D83" s="5" t="s">
        <v>138</v>
      </c>
      <c r="E83" s="5"/>
      <c r="F83" s="55">
        <v>26.204000000000001</v>
      </c>
      <c r="G83" s="6" t="s">
        <v>203</v>
      </c>
      <c r="H83" s="8" t="s">
        <v>5</v>
      </c>
      <c r="I83" s="8" t="s">
        <v>6</v>
      </c>
      <c r="J83" s="7">
        <v>41585</v>
      </c>
      <c r="K83" s="14">
        <f t="shared" si="16"/>
        <v>1.9506849315068493</v>
      </c>
      <c r="L83" s="15">
        <f t="shared" si="17"/>
        <v>18.7</v>
      </c>
      <c r="M83" s="7">
        <v>41736</v>
      </c>
      <c r="N83" s="8">
        <v>3</v>
      </c>
      <c r="O83" s="9">
        <f t="shared" si="18"/>
        <v>22.8</v>
      </c>
      <c r="P83" s="7">
        <v>41613</v>
      </c>
      <c r="Q83" s="24"/>
      <c r="R83" s="24">
        <v>1</v>
      </c>
      <c r="S83" s="24"/>
      <c r="T83" s="24"/>
      <c r="U83" s="24"/>
      <c r="V83" s="24"/>
      <c r="W83" s="24"/>
      <c r="X83" s="24"/>
      <c r="Y83" s="24" t="s">
        <v>257</v>
      </c>
      <c r="Z83" s="48" t="s">
        <v>104</v>
      </c>
      <c r="AA83" s="49" t="s">
        <v>173</v>
      </c>
      <c r="AB83" s="25">
        <v>1</v>
      </c>
      <c r="AC83" s="24">
        <v>13287</v>
      </c>
      <c r="AD83" s="7">
        <v>42297</v>
      </c>
      <c r="AE83" s="24">
        <v>667</v>
      </c>
      <c r="AF83" s="24">
        <v>1079</v>
      </c>
      <c r="AG83" s="45">
        <f t="shared" si="20"/>
        <v>0.6181649675625579</v>
      </c>
      <c r="AH83" s="25">
        <v>1</v>
      </c>
      <c r="AI83" s="38">
        <v>1.01</v>
      </c>
      <c r="AJ83" s="8">
        <v>272</v>
      </c>
      <c r="AK83" s="8">
        <v>52</v>
      </c>
      <c r="AL83" s="24"/>
      <c r="AM83" s="8">
        <v>166</v>
      </c>
      <c r="AN83" s="25">
        <v>920</v>
      </c>
      <c r="AO83" s="19">
        <v>1376</v>
      </c>
      <c r="AP83" s="45">
        <f t="shared" si="22"/>
        <v>0.66860465116279066</v>
      </c>
      <c r="AQ83" s="8">
        <v>1</v>
      </c>
      <c r="AR83" s="20">
        <v>1.1499999999999999</v>
      </c>
      <c r="AS83" s="8">
        <v>225</v>
      </c>
      <c r="AT83" s="43">
        <v>55</v>
      </c>
      <c r="AU83" s="24">
        <v>110</v>
      </c>
      <c r="AV83" s="8">
        <v>93</v>
      </c>
      <c r="AW83" s="8">
        <v>785</v>
      </c>
      <c r="AX83" s="24">
        <v>995</v>
      </c>
      <c r="AY83" s="45">
        <f t="shared" si="21"/>
        <v>0.78894472361809043</v>
      </c>
      <c r="AZ83" s="25">
        <v>1</v>
      </c>
      <c r="BA83" s="38">
        <v>0.71</v>
      </c>
      <c r="BB83" s="8">
        <v>187</v>
      </c>
      <c r="BC83" s="24">
        <v>43</v>
      </c>
      <c r="BD83" s="24">
        <v>110</v>
      </c>
      <c r="BE83" s="8">
        <v>131</v>
      </c>
      <c r="BF83" s="34">
        <v>42691</v>
      </c>
      <c r="BG83" s="57">
        <f>(BF83-AD83)/30</f>
        <v>13.133333333333333</v>
      </c>
      <c r="BH83" s="26" t="s">
        <v>273</v>
      </c>
      <c r="BI83" s="8">
        <v>1034</v>
      </c>
      <c r="BJ83" s="15">
        <v>0</v>
      </c>
      <c r="BK83" s="67"/>
      <c r="BL83" s="67"/>
      <c r="BM83" s="80"/>
      <c r="BN83" s="67"/>
      <c r="BO83" s="81"/>
      <c r="BP83" s="66"/>
      <c r="BQ83" s="66"/>
      <c r="BR83" s="66"/>
      <c r="BS83" s="68"/>
      <c r="BT83" s="66"/>
      <c r="BU83" s="81"/>
      <c r="BV83" s="66"/>
      <c r="BW83" s="66"/>
      <c r="BX83" s="66"/>
      <c r="BY83" s="66"/>
      <c r="BZ83" s="66"/>
      <c r="CA83" s="81"/>
      <c r="CB83" s="66"/>
      <c r="CC83" s="66"/>
      <c r="CD83" s="66"/>
      <c r="CE83" s="68"/>
      <c r="CF83" s="66"/>
      <c r="CG83" s="81"/>
      <c r="CH83" s="87"/>
      <c r="CI83" s="87"/>
    </row>
    <row r="84" spans="1:184">
      <c r="A84" s="5">
        <v>83</v>
      </c>
      <c r="B84" s="5" t="s">
        <v>137</v>
      </c>
      <c r="C84" s="5" t="s">
        <v>141</v>
      </c>
      <c r="D84" s="5"/>
      <c r="E84" s="5"/>
      <c r="F84" s="55">
        <v>20.420999999999999</v>
      </c>
      <c r="G84" s="6" t="s">
        <v>14</v>
      </c>
      <c r="H84" s="8" t="s">
        <v>5</v>
      </c>
      <c r="I84" s="8" t="s">
        <v>17</v>
      </c>
      <c r="J84" s="7">
        <v>38518</v>
      </c>
      <c r="K84" s="14">
        <f t="shared" si="16"/>
        <v>9.9945205479452053</v>
      </c>
      <c r="L84" s="15">
        <f t="shared" si="17"/>
        <v>84.566666666666663</v>
      </c>
      <c r="M84" s="7">
        <v>39629</v>
      </c>
      <c r="N84" s="8">
        <v>5</v>
      </c>
      <c r="O84" s="9">
        <f t="shared" si="18"/>
        <v>104.5</v>
      </c>
      <c r="P84" s="7">
        <v>39031</v>
      </c>
      <c r="Q84" s="24"/>
      <c r="R84" s="24"/>
      <c r="S84" s="24">
        <v>1</v>
      </c>
      <c r="T84" s="24"/>
      <c r="U84" s="24"/>
      <c r="V84" s="24">
        <v>1</v>
      </c>
      <c r="W84" s="24"/>
      <c r="X84" s="24"/>
      <c r="Y84" s="24" t="s">
        <v>259</v>
      </c>
      <c r="Z84" s="48" t="s">
        <v>98</v>
      </c>
      <c r="AA84" s="49" t="s">
        <v>99</v>
      </c>
      <c r="AB84" s="25">
        <v>3</v>
      </c>
      <c r="AC84" s="24">
        <v>309000</v>
      </c>
      <c r="AD84" s="7">
        <v>42166</v>
      </c>
      <c r="AE84" s="24">
        <v>2407</v>
      </c>
      <c r="AF84" s="24">
        <v>1488</v>
      </c>
      <c r="AG84" s="45">
        <f t="shared" si="20"/>
        <v>1.6176075268817205</v>
      </c>
      <c r="AH84" s="25">
        <v>1</v>
      </c>
      <c r="AI84" s="38">
        <v>0.74</v>
      </c>
      <c r="AJ84" s="8">
        <v>161</v>
      </c>
      <c r="AK84" s="8">
        <v>54</v>
      </c>
      <c r="AL84" s="24">
        <v>74</v>
      </c>
      <c r="AM84" s="8">
        <v>197</v>
      </c>
      <c r="AN84" s="43">
        <v>2054</v>
      </c>
      <c r="AO84" s="19">
        <v>1537</v>
      </c>
      <c r="AP84" s="45">
        <f t="shared" si="22"/>
        <v>1.3363695510735198</v>
      </c>
      <c r="AQ84" s="8">
        <v>1</v>
      </c>
      <c r="AR84" s="20">
        <v>0.79</v>
      </c>
      <c r="AS84" s="8">
        <v>109</v>
      </c>
      <c r="AT84" s="28">
        <v>38</v>
      </c>
      <c r="AU84" s="24"/>
      <c r="AV84" s="8">
        <v>134</v>
      </c>
      <c r="AW84" s="25">
        <v>2482</v>
      </c>
      <c r="AX84" s="19">
        <v>1517</v>
      </c>
      <c r="AY84" s="45">
        <f t="shared" si="21"/>
        <v>1.6361239288068556</v>
      </c>
      <c r="AZ84" s="25">
        <v>39</v>
      </c>
      <c r="BA84" s="57">
        <v>0.84</v>
      </c>
      <c r="BB84" s="25">
        <v>104</v>
      </c>
      <c r="BC84" s="25">
        <v>23</v>
      </c>
      <c r="BD84" s="19"/>
      <c r="BE84" s="56">
        <v>338</v>
      </c>
      <c r="BF84" s="29">
        <v>42744</v>
      </c>
      <c r="BG84" s="57">
        <f>(BF84-AD84)/30</f>
        <v>19.266666666666666</v>
      </c>
      <c r="BH84" s="40">
        <v>1402</v>
      </c>
      <c r="BI84" s="40">
        <v>736</v>
      </c>
      <c r="BJ84" s="43">
        <v>0</v>
      </c>
      <c r="BK84" s="67"/>
      <c r="BL84" s="67"/>
      <c r="BM84" s="80"/>
      <c r="BN84" s="67"/>
      <c r="BO84" s="81"/>
      <c r="BP84" s="66"/>
      <c r="BQ84" s="66"/>
      <c r="BR84" s="66"/>
      <c r="BS84" s="68"/>
      <c r="BT84" s="66"/>
      <c r="BU84" s="81"/>
      <c r="BV84" s="66"/>
      <c r="BW84" s="66"/>
      <c r="BX84" s="66"/>
      <c r="BY84" s="66"/>
      <c r="BZ84" s="66"/>
      <c r="CA84" s="81"/>
      <c r="CB84" s="66"/>
      <c r="CC84" s="66"/>
      <c r="CD84" s="66"/>
      <c r="CE84" s="68"/>
      <c r="CF84" s="66"/>
      <c r="CG84" s="81"/>
      <c r="CH84" s="87"/>
      <c r="CI84" s="87"/>
    </row>
    <row r="85" spans="1:184">
      <c r="A85" s="5">
        <v>84</v>
      </c>
      <c r="B85" s="5" t="s">
        <v>137</v>
      </c>
      <c r="C85" s="5"/>
      <c r="D85" s="5" t="s">
        <v>146</v>
      </c>
      <c r="E85" s="5"/>
      <c r="F85" s="8">
        <v>26.55</v>
      </c>
      <c r="G85" s="6" t="s">
        <v>83</v>
      </c>
      <c r="H85" s="30" t="s">
        <v>82</v>
      </c>
      <c r="I85" s="30" t="s">
        <v>6</v>
      </c>
      <c r="J85" s="29">
        <v>35500</v>
      </c>
      <c r="K85" s="14">
        <f t="shared" si="16"/>
        <v>18.082191780821919</v>
      </c>
      <c r="L85" s="15">
        <f t="shared" si="17"/>
        <v>5.5</v>
      </c>
      <c r="M85" s="29">
        <v>41935</v>
      </c>
      <c r="N85" s="30">
        <v>10</v>
      </c>
      <c r="O85" s="9">
        <f t="shared" si="18"/>
        <v>14.8</v>
      </c>
      <c r="P85" s="29">
        <v>41656</v>
      </c>
      <c r="S85" s="43">
        <v>1</v>
      </c>
      <c r="W85" s="43">
        <v>1</v>
      </c>
      <c r="Y85" s="43" t="s">
        <v>261</v>
      </c>
      <c r="Z85" s="48" t="s">
        <v>100</v>
      </c>
      <c r="AA85" s="48" t="s">
        <v>101</v>
      </c>
      <c r="AB85" s="43">
        <v>3</v>
      </c>
      <c r="AC85" s="43">
        <v>51000</v>
      </c>
      <c r="AD85" s="63">
        <v>42100</v>
      </c>
      <c r="AE85" s="43">
        <v>1017</v>
      </c>
      <c r="AF85" s="43">
        <v>767</v>
      </c>
      <c r="AG85" s="45">
        <f t="shared" si="20"/>
        <v>1.3259452411994785</v>
      </c>
      <c r="AH85" s="43">
        <v>1</v>
      </c>
      <c r="AI85" s="45">
        <v>1.1100000000000001</v>
      </c>
      <c r="AJ85" s="40">
        <v>207</v>
      </c>
      <c r="AK85" s="43">
        <v>37</v>
      </c>
      <c r="AM85" s="43">
        <v>411</v>
      </c>
      <c r="AN85" s="43">
        <v>661</v>
      </c>
      <c r="AO85" s="43">
        <v>447</v>
      </c>
      <c r="AP85" s="45">
        <f t="shared" si="22"/>
        <v>1.4787472035794182</v>
      </c>
      <c r="AQ85" s="43">
        <v>1</v>
      </c>
      <c r="AR85" s="45">
        <v>1.21</v>
      </c>
      <c r="AS85" s="43">
        <v>162</v>
      </c>
      <c r="AT85" s="43">
        <v>36</v>
      </c>
      <c r="AV85" s="43">
        <v>107</v>
      </c>
      <c r="AW85" s="40">
        <v>1277</v>
      </c>
      <c r="AX85" s="40">
        <v>1103</v>
      </c>
      <c r="AY85" s="45">
        <f t="shared" si="21"/>
        <v>1.1577515865820489</v>
      </c>
      <c r="AZ85" s="40">
        <v>1</v>
      </c>
      <c r="BA85" s="40">
        <v>1.24</v>
      </c>
      <c r="BB85" s="40">
        <v>185</v>
      </c>
      <c r="BC85" s="43">
        <v>29</v>
      </c>
      <c r="BD85" s="40">
        <v>110</v>
      </c>
      <c r="BE85" s="58">
        <v>383</v>
      </c>
      <c r="BF85" s="29">
        <v>42671</v>
      </c>
      <c r="BG85" s="57">
        <f>(BF85-AD85)/30</f>
        <v>19.033333333333335</v>
      </c>
      <c r="BH85" s="40">
        <v>1112</v>
      </c>
      <c r="BI85" s="40">
        <v>842</v>
      </c>
      <c r="BJ85" s="43">
        <v>0</v>
      </c>
      <c r="BK85" s="67"/>
      <c r="BL85" s="67"/>
      <c r="BM85" s="80"/>
      <c r="BN85" s="67"/>
      <c r="BO85" s="81"/>
      <c r="BP85" s="66"/>
      <c r="BQ85" s="66"/>
      <c r="BR85" s="66"/>
      <c r="BS85" s="68"/>
      <c r="BT85" s="66"/>
      <c r="BU85" s="81"/>
      <c r="BV85" s="66"/>
      <c r="BW85" s="66"/>
      <c r="BX85" s="66"/>
      <c r="BY85" s="66"/>
      <c r="BZ85" s="66"/>
      <c r="CA85" s="81"/>
      <c r="CB85" s="66"/>
      <c r="CC85" s="66"/>
      <c r="CD85" s="66"/>
      <c r="CE85" s="68"/>
      <c r="CF85" s="66"/>
      <c r="CG85" s="81"/>
      <c r="CH85" s="87"/>
      <c r="CI85" s="87"/>
    </row>
    <row r="86" spans="1:184">
      <c r="A86" s="5">
        <v>85</v>
      </c>
      <c r="B86" s="5" t="s">
        <v>139</v>
      </c>
      <c r="C86" s="5" t="s">
        <v>141</v>
      </c>
      <c r="D86" s="5"/>
      <c r="E86" s="5"/>
      <c r="F86" s="55">
        <v>21.78</v>
      </c>
      <c r="G86" s="6" t="s">
        <v>13</v>
      </c>
      <c r="H86" s="30" t="s">
        <v>11</v>
      </c>
      <c r="I86" s="30" t="s">
        <v>6</v>
      </c>
      <c r="J86" s="29">
        <v>39940</v>
      </c>
      <c r="K86" s="14">
        <f t="shared" si="16"/>
        <v>5.9260273972602739</v>
      </c>
      <c r="L86" s="15">
        <f t="shared" si="17"/>
        <v>69.3</v>
      </c>
      <c r="M86" s="29">
        <v>40024</v>
      </c>
      <c r="N86" s="30">
        <v>3</v>
      </c>
      <c r="O86" s="9">
        <f t="shared" si="18"/>
        <v>73.233333333333334</v>
      </c>
      <c r="P86" s="34">
        <v>39906</v>
      </c>
      <c r="Q86" s="25">
        <v>1</v>
      </c>
      <c r="R86" s="25"/>
      <c r="S86" s="25"/>
      <c r="T86" s="25"/>
      <c r="U86" s="25"/>
      <c r="V86" s="25"/>
      <c r="W86" s="25"/>
      <c r="X86" s="25"/>
      <c r="Y86" s="25" t="s">
        <v>261</v>
      </c>
      <c r="Z86" s="48" t="s">
        <v>102</v>
      </c>
      <c r="AA86" s="48" t="s">
        <v>27</v>
      </c>
      <c r="AB86" s="43">
        <v>1</v>
      </c>
      <c r="AC86" s="43">
        <v>152369</v>
      </c>
      <c r="AD86" s="63">
        <v>42103</v>
      </c>
      <c r="AE86" s="43">
        <v>697</v>
      </c>
      <c r="AF86" s="43">
        <v>1249</v>
      </c>
      <c r="AG86" s="45">
        <f t="shared" si="20"/>
        <v>0.5580464371497198</v>
      </c>
      <c r="AH86" s="43">
        <v>1</v>
      </c>
      <c r="AI86" s="45">
        <v>0.8</v>
      </c>
      <c r="AJ86" s="40">
        <v>205</v>
      </c>
      <c r="AK86" s="43">
        <v>36</v>
      </c>
      <c r="AM86" s="43">
        <v>122</v>
      </c>
      <c r="AN86" s="43">
        <v>623</v>
      </c>
      <c r="AO86" s="43">
        <v>1268</v>
      </c>
      <c r="AP86" s="45">
        <f t="shared" si="22"/>
        <v>0.49132492113564669</v>
      </c>
      <c r="AQ86" s="43">
        <v>1</v>
      </c>
      <c r="AR86" s="45">
        <v>0.96</v>
      </c>
      <c r="AS86" s="43">
        <v>252</v>
      </c>
      <c r="AT86" s="43">
        <v>47</v>
      </c>
      <c r="AV86" s="43">
        <v>117</v>
      </c>
      <c r="AW86" s="43">
        <v>642</v>
      </c>
      <c r="AX86" s="43">
        <v>1142</v>
      </c>
      <c r="AY86" s="45">
        <f t="shared" si="21"/>
        <v>0.56217162872154114</v>
      </c>
      <c r="AZ86" s="40">
        <v>1</v>
      </c>
      <c r="BA86" s="40">
        <v>0.94</v>
      </c>
      <c r="BB86" s="43">
        <v>223</v>
      </c>
      <c r="BC86" s="43">
        <v>42</v>
      </c>
      <c r="BD86" s="43">
        <v>151</v>
      </c>
      <c r="BE86" s="58">
        <v>146</v>
      </c>
      <c r="BF86" s="29">
        <v>42656</v>
      </c>
      <c r="BG86" s="57">
        <f>(BF86-AD86)/30</f>
        <v>18.433333333333334</v>
      </c>
      <c r="BH86" s="40">
        <v>680</v>
      </c>
      <c r="BI86" s="40">
        <v>1285</v>
      </c>
      <c r="BJ86" s="43">
        <v>0</v>
      </c>
      <c r="BK86" s="67"/>
      <c r="BL86" s="67"/>
      <c r="BM86" s="80"/>
      <c r="BN86" s="67"/>
      <c r="BO86" s="81"/>
      <c r="BP86" s="66"/>
      <c r="BQ86" s="66"/>
      <c r="BR86" s="66"/>
      <c r="BS86" s="68"/>
      <c r="BT86" s="66"/>
      <c r="BU86" s="81"/>
      <c r="BV86" s="66"/>
      <c r="BW86" s="66"/>
      <c r="BX86" s="66"/>
      <c r="BY86" s="66"/>
      <c r="BZ86" s="66"/>
      <c r="CA86" s="81"/>
      <c r="CB86" s="66"/>
      <c r="CC86" s="66"/>
      <c r="CD86" s="66"/>
      <c r="CE86" s="68"/>
      <c r="CF86" s="66"/>
      <c r="CG86" s="81"/>
      <c r="CH86" s="87"/>
      <c r="CI86" s="87"/>
    </row>
    <row r="87" spans="1:184">
      <c r="A87" s="5">
        <v>86</v>
      </c>
      <c r="B87" s="5"/>
      <c r="C87" s="5"/>
      <c r="D87" s="5" t="s">
        <v>146</v>
      </c>
      <c r="E87" s="5" t="s">
        <v>143</v>
      </c>
      <c r="F87" s="8">
        <v>27.93</v>
      </c>
      <c r="G87" s="6" t="s">
        <v>103</v>
      </c>
      <c r="H87" s="9" t="s">
        <v>11</v>
      </c>
      <c r="I87" s="9" t="s">
        <v>6</v>
      </c>
      <c r="J87" s="10">
        <v>41414</v>
      </c>
      <c r="K87" s="14">
        <f t="shared" si="16"/>
        <v>1.9452054794520548</v>
      </c>
      <c r="L87" s="15">
        <f t="shared" si="17"/>
        <v>23.666666666666668</v>
      </c>
      <c r="M87" s="10">
        <v>41414</v>
      </c>
      <c r="N87" s="9">
        <v>2</v>
      </c>
      <c r="O87" s="9">
        <f t="shared" si="18"/>
        <v>22.633333333333333</v>
      </c>
      <c r="P87" s="10">
        <v>41445</v>
      </c>
      <c r="Q87" s="15"/>
      <c r="R87" s="15"/>
      <c r="S87" s="15"/>
      <c r="T87" s="15"/>
      <c r="U87" s="15"/>
      <c r="V87" s="15"/>
      <c r="W87" s="15"/>
      <c r="X87" s="15"/>
      <c r="Y87" s="15" t="s">
        <v>257</v>
      </c>
      <c r="Z87" s="46"/>
      <c r="AA87" s="46"/>
      <c r="AB87" s="15">
        <v>0</v>
      </c>
      <c r="AC87" s="15">
        <v>1659319</v>
      </c>
      <c r="AD87" s="35">
        <v>42124</v>
      </c>
      <c r="AE87" s="19">
        <v>277</v>
      </c>
      <c r="AF87" s="15">
        <v>2213</v>
      </c>
      <c r="AG87" s="45">
        <f t="shared" si="20"/>
        <v>0.12516945323090828</v>
      </c>
      <c r="AH87" s="15">
        <v>1</v>
      </c>
      <c r="AI87" s="36">
        <v>0.83</v>
      </c>
      <c r="AJ87" s="9">
        <v>186</v>
      </c>
      <c r="AK87" s="28">
        <v>24</v>
      </c>
      <c r="AL87" s="28"/>
      <c r="AM87" s="28">
        <v>218</v>
      </c>
      <c r="AN87" s="19">
        <v>306</v>
      </c>
      <c r="AO87" s="15">
        <v>1799</v>
      </c>
      <c r="AP87" s="45">
        <f t="shared" si="22"/>
        <v>0.17009449694274598</v>
      </c>
      <c r="AQ87" s="15">
        <v>1</v>
      </c>
      <c r="AR87" s="36">
        <v>0.93</v>
      </c>
      <c r="AS87" s="15">
        <v>186</v>
      </c>
      <c r="AT87" s="28">
        <v>35</v>
      </c>
      <c r="AU87" s="15"/>
      <c r="AV87" s="15">
        <v>148</v>
      </c>
      <c r="AW87" s="28">
        <v>320</v>
      </c>
      <c r="AX87" s="19">
        <v>1568</v>
      </c>
      <c r="AY87" s="45">
        <f t="shared" si="21"/>
        <v>0.20408163265306123</v>
      </c>
      <c r="AZ87" s="9">
        <v>1</v>
      </c>
      <c r="BA87" s="14">
        <v>1.04</v>
      </c>
      <c r="BB87" s="9">
        <v>137</v>
      </c>
      <c r="BC87" s="15">
        <v>35</v>
      </c>
      <c r="BD87" s="13"/>
      <c r="BE87" s="60">
        <v>115</v>
      </c>
      <c r="BF87" s="29">
        <v>42647</v>
      </c>
      <c r="BG87" s="57">
        <f>(BF87-AD87)/30</f>
        <v>17.433333333333334</v>
      </c>
      <c r="BH87" s="43">
        <v>517</v>
      </c>
      <c r="BI87" s="40">
        <v>2236</v>
      </c>
      <c r="BJ87" s="43">
        <v>0</v>
      </c>
      <c r="BK87" s="67"/>
      <c r="BL87" s="67"/>
      <c r="BM87" s="80"/>
      <c r="BN87" s="67"/>
      <c r="BO87" s="81"/>
      <c r="BP87" s="66"/>
      <c r="BQ87" s="66"/>
      <c r="BR87" s="66"/>
      <c r="BS87" s="68"/>
      <c r="BT87" s="66"/>
      <c r="BU87" s="81"/>
      <c r="BV87" s="66"/>
      <c r="BW87" s="66"/>
      <c r="BX87" s="66"/>
      <c r="BY87" s="66"/>
      <c r="BZ87" s="66"/>
      <c r="CA87" s="81"/>
      <c r="CB87" s="66"/>
      <c r="CC87" s="66"/>
      <c r="CD87" s="66"/>
      <c r="CE87" s="68"/>
      <c r="CF87" s="66"/>
      <c r="CG87" s="81"/>
      <c r="CH87" s="87"/>
      <c r="CI87" s="87"/>
    </row>
    <row r="88" spans="1:184">
      <c r="A88" s="5">
        <v>87</v>
      </c>
      <c r="B88" s="5" t="s">
        <v>139</v>
      </c>
      <c r="C88" s="5"/>
      <c r="D88" s="5"/>
      <c r="E88" s="5" t="s">
        <v>144</v>
      </c>
      <c r="F88" s="8">
        <v>26.6</v>
      </c>
      <c r="G88" s="6" t="s">
        <v>250</v>
      </c>
      <c r="H88" s="30" t="s">
        <v>82</v>
      </c>
      <c r="I88" s="30" t="s">
        <v>17</v>
      </c>
      <c r="J88" s="29">
        <v>35966</v>
      </c>
      <c r="K88" s="14">
        <f t="shared" si="16"/>
        <v>16.660273972602738</v>
      </c>
      <c r="L88" s="15">
        <f t="shared" si="17"/>
        <v>13.166666666666666</v>
      </c>
      <c r="M88" s="29">
        <v>41652</v>
      </c>
      <c r="N88" s="30">
        <v>7</v>
      </c>
      <c r="O88" s="9">
        <f t="shared" si="18"/>
        <v>22.866666666666667</v>
      </c>
      <c r="P88" s="34">
        <v>41361</v>
      </c>
      <c r="Q88" s="25"/>
      <c r="R88" s="25"/>
      <c r="S88" s="25"/>
      <c r="T88" s="25"/>
      <c r="U88" s="25"/>
      <c r="V88" s="25"/>
      <c r="W88" s="25">
        <v>1</v>
      </c>
      <c r="X88" s="25"/>
      <c r="Y88" s="25" t="s">
        <v>261</v>
      </c>
      <c r="Z88" s="48" t="s">
        <v>96</v>
      </c>
      <c r="AA88" s="48"/>
      <c r="AB88" s="43">
        <v>0</v>
      </c>
      <c r="AC88" s="43">
        <v>173994</v>
      </c>
      <c r="AD88" s="63">
        <v>42047</v>
      </c>
      <c r="AE88" s="43">
        <v>948</v>
      </c>
      <c r="AF88" s="43">
        <v>2366</v>
      </c>
      <c r="AG88" s="45">
        <f t="shared" si="20"/>
        <v>0.40067624683009301</v>
      </c>
      <c r="AH88" s="43">
        <v>1</v>
      </c>
      <c r="AI88" s="45">
        <v>0.78</v>
      </c>
      <c r="AJ88" s="40">
        <v>189</v>
      </c>
      <c r="AK88" s="43">
        <v>51</v>
      </c>
      <c r="AM88" s="43">
        <v>47</v>
      </c>
      <c r="AN88" s="43">
        <v>786</v>
      </c>
      <c r="AO88" s="43">
        <v>1865</v>
      </c>
      <c r="AP88" s="45">
        <f t="shared" si="22"/>
        <v>0.42144772117962465</v>
      </c>
      <c r="AQ88" s="43">
        <v>1</v>
      </c>
      <c r="AR88" s="45">
        <v>0.87</v>
      </c>
      <c r="AS88" s="43">
        <v>197</v>
      </c>
      <c r="AT88" s="43">
        <v>49</v>
      </c>
      <c r="AV88" s="43">
        <v>49</v>
      </c>
      <c r="AW88" s="43">
        <v>823</v>
      </c>
      <c r="AX88" s="43">
        <v>1713</v>
      </c>
      <c r="AY88" s="45">
        <f t="shared" si="21"/>
        <v>0.48044366608289552</v>
      </c>
      <c r="AZ88" s="40">
        <v>1</v>
      </c>
      <c r="BA88" s="40">
        <v>0.76</v>
      </c>
      <c r="BB88" s="43">
        <v>232</v>
      </c>
      <c r="BC88" s="43">
        <v>49</v>
      </c>
      <c r="BD88" s="43">
        <v>167</v>
      </c>
      <c r="BE88" s="58">
        <v>89</v>
      </c>
      <c r="BF88" s="29">
        <v>42629</v>
      </c>
      <c r="BG88" s="57">
        <f>(BF88-AD88)/30</f>
        <v>19.399999999999999</v>
      </c>
      <c r="BH88" s="40">
        <v>995</v>
      </c>
      <c r="BI88" s="40">
        <v>2066</v>
      </c>
      <c r="BJ88" s="43">
        <v>0</v>
      </c>
      <c r="BK88" s="67"/>
      <c r="BL88" s="67"/>
      <c r="BM88" s="80"/>
      <c r="BN88" s="67"/>
      <c r="BO88" s="81"/>
      <c r="BP88" s="66"/>
      <c r="BQ88" s="66"/>
      <c r="BR88" s="66"/>
      <c r="BS88" s="68"/>
      <c r="BT88" s="66"/>
      <c r="BU88" s="81"/>
      <c r="BV88" s="66"/>
      <c r="BW88" s="66"/>
      <c r="BX88" s="66"/>
      <c r="BY88" s="66"/>
      <c r="BZ88" s="66"/>
      <c r="CA88" s="81"/>
      <c r="CB88" s="66"/>
      <c r="CC88" s="66"/>
      <c r="CD88" s="66"/>
      <c r="CE88" s="68"/>
      <c r="CF88" s="66"/>
      <c r="CG88" s="81"/>
      <c r="CH88" s="87"/>
      <c r="CI88" s="87"/>
    </row>
    <row r="89" spans="1:184" s="62" customFormat="1">
      <c r="A89" s="5">
        <v>88</v>
      </c>
      <c r="B89" s="5" t="s">
        <v>137</v>
      </c>
      <c r="C89" s="5"/>
      <c r="D89" s="5"/>
      <c r="E89" s="5"/>
      <c r="F89" s="8">
        <v>9.68</v>
      </c>
      <c r="G89" s="6" t="s">
        <v>248</v>
      </c>
      <c r="H89" s="8" t="s">
        <v>5</v>
      </c>
      <c r="I89" s="8" t="s">
        <v>6</v>
      </c>
      <c r="J89" s="7">
        <v>38643</v>
      </c>
      <c r="K89" s="14">
        <f t="shared" si="16"/>
        <v>9.3972602739726021</v>
      </c>
      <c r="L89" s="15">
        <f t="shared" si="17"/>
        <v>99.566666666666663</v>
      </c>
      <c r="M89" s="7">
        <v>39086</v>
      </c>
      <c r="N89" s="8">
        <v>3</v>
      </c>
      <c r="O89" s="9">
        <f t="shared" si="18"/>
        <v>112.96666666666667</v>
      </c>
      <c r="P89" s="7">
        <v>38684</v>
      </c>
      <c r="Q89" s="24"/>
      <c r="R89" s="24"/>
      <c r="S89" s="24"/>
      <c r="T89" s="24"/>
      <c r="U89" s="24"/>
      <c r="V89" s="24"/>
      <c r="W89" s="24"/>
      <c r="X89" s="24"/>
      <c r="Y89" s="24" t="s">
        <v>259</v>
      </c>
      <c r="Z89" s="48"/>
      <c r="AA89" s="49"/>
      <c r="AB89" s="25">
        <v>0</v>
      </c>
      <c r="AC89" s="24">
        <v>4033</v>
      </c>
      <c r="AD89" s="7">
        <v>42073</v>
      </c>
      <c r="AE89" s="24">
        <v>756</v>
      </c>
      <c r="AF89" s="24">
        <v>751</v>
      </c>
      <c r="AG89" s="45">
        <f t="shared" si="20"/>
        <v>1.0066577896138482</v>
      </c>
      <c r="AH89" s="25">
        <v>1</v>
      </c>
      <c r="AI89" s="38">
        <v>0.87</v>
      </c>
      <c r="AJ89" s="8">
        <v>213</v>
      </c>
      <c r="AK89" s="8">
        <v>44</v>
      </c>
      <c r="AL89" s="24"/>
      <c r="AM89" s="8">
        <v>110</v>
      </c>
      <c r="AN89" s="25">
        <v>756</v>
      </c>
      <c r="AO89" s="19">
        <v>751</v>
      </c>
      <c r="AP89" s="45">
        <f t="shared" si="22"/>
        <v>1.0066577896138482</v>
      </c>
      <c r="AQ89" s="8">
        <v>1</v>
      </c>
      <c r="AR89" s="20">
        <v>0.88</v>
      </c>
      <c r="AS89" s="8">
        <v>222</v>
      </c>
      <c r="AT89" s="43">
        <v>41</v>
      </c>
      <c r="AU89" s="24"/>
      <c r="AV89" s="8">
        <v>109</v>
      </c>
      <c r="AW89" s="8">
        <v>918</v>
      </c>
      <c r="AX89" s="24">
        <v>737</v>
      </c>
      <c r="AY89" s="45">
        <f t="shared" si="21"/>
        <v>1.2455902306648576</v>
      </c>
      <c r="AZ89" s="25">
        <v>1</v>
      </c>
      <c r="BA89" s="57">
        <v>0.92</v>
      </c>
      <c r="BB89" s="25">
        <v>222</v>
      </c>
      <c r="BC89" s="25">
        <v>41</v>
      </c>
      <c r="BD89" s="19">
        <v>172</v>
      </c>
      <c r="BE89" s="56">
        <v>60</v>
      </c>
      <c r="BF89" s="29">
        <v>42692</v>
      </c>
      <c r="BG89" s="57">
        <f>(BF89-AD89)/30</f>
        <v>20.633333333333333</v>
      </c>
      <c r="BH89" s="40">
        <v>782</v>
      </c>
      <c r="BI89" s="40">
        <v>645</v>
      </c>
      <c r="BJ89" s="43">
        <v>0</v>
      </c>
      <c r="BK89" s="66"/>
      <c r="BL89" s="88"/>
      <c r="BM89" s="88"/>
      <c r="BN89" s="68"/>
      <c r="BO89" s="88"/>
      <c r="BP89" s="66"/>
      <c r="BQ89" s="66"/>
      <c r="BR89" s="66"/>
      <c r="BS89" s="66"/>
      <c r="BT89" s="68"/>
      <c r="BU89" s="66"/>
      <c r="BV89" s="81"/>
      <c r="BW89" s="66"/>
      <c r="BX89" s="66"/>
      <c r="BY89" s="66"/>
      <c r="BZ89" s="68"/>
      <c r="CA89" s="66"/>
      <c r="CB89" s="81"/>
      <c r="CC89" s="66"/>
      <c r="CD89" s="66"/>
      <c r="CE89" s="66"/>
      <c r="CF89" s="66"/>
      <c r="CG89" s="66"/>
      <c r="CH89" s="81"/>
      <c r="CI89" s="66"/>
      <c r="CJ89" s="66"/>
      <c r="CK89" s="66"/>
      <c r="CL89" s="68"/>
      <c r="CM89" s="66"/>
      <c r="CN89" s="81"/>
      <c r="CO89" s="66"/>
      <c r="CP89" s="66"/>
      <c r="CQ89" s="66"/>
      <c r="CR89" s="74"/>
      <c r="CS89" s="15"/>
      <c r="CT89" s="12"/>
      <c r="CU89" s="13"/>
      <c r="CV89" s="13"/>
      <c r="CW89" s="13"/>
      <c r="CX89" s="14"/>
      <c r="CY89" s="13"/>
      <c r="CZ89" s="21"/>
      <c r="DA89" s="9"/>
      <c r="DB89" s="9"/>
      <c r="DC89" s="9"/>
      <c r="DD89" s="9"/>
      <c r="DE89" s="9"/>
      <c r="DF89" s="12"/>
      <c r="DG89" s="9"/>
      <c r="DH89" s="9"/>
      <c r="DI89" s="13"/>
      <c r="DJ89" s="13"/>
      <c r="DK89" s="13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</row>
    <row r="90" spans="1:184" s="17" customFormat="1">
      <c r="A90" s="5">
        <v>89</v>
      </c>
      <c r="B90" s="5" t="s">
        <v>139</v>
      </c>
      <c r="C90" s="5" t="s">
        <v>141</v>
      </c>
      <c r="D90" s="5"/>
      <c r="E90" s="5"/>
      <c r="F90" s="55">
        <v>21.78</v>
      </c>
      <c r="G90" s="6" t="s">
        <v>13</v>
      </c>
      <c r="H90" s="8" t="s">
        <v>82</v>
      </c>
      <c r="I90" s="8" t="s">
        <v>17</v>
      </c>
      <c r="J90" s="7">
        <v>38729</v>
      </c>
      <c r="K90" s="14">
        <f t="shared" si="16"/>
        <v>9.7369863013698623</v>
      </c>
      <c r="L90" s="15">
        <f t="shared" si="17"/>
        <v>27.9</v>
      </c>
      <c r="M90" s="7">
        <v>41446</v>
      </c>
      <c r="N90" s="8">
        <v>4</v>
      </c>
      <c r="O90" s="9">
        <f t="shared" si="18"/>
        <v>5.8</v>
      </c>
      <c r="P90" s="7">
        <v>42109</v>
      </c>
      <c r="Q90" s="24"/>
      <c r="R90" s="24"/>
      <c r="S90" s="24"/>
      <c r="T90" s="24"/>
      <c r="U90" s="24"/>
      <c r="V90" s="24"/>
      <c r="W90" s="24">
        <v>1</v>
      </c>
      <c r="X90" s="24"/>
      <c r="Y90" s="24" t="s">
        <v>258</v>
      </c>
      <c r="Z90" s="48" t="s">
        <v>96</v>
      </c>
      <c r="AA90" s="49" t="s">
        <v>164</v>
      </c>
      <c r="AB90" s="25">
        <v>1</v>
      </c>
      <c r="AC90" s="24">
        <v>43929</v>
      </c>
      <c r="AD90" s="7">
        <v>42283</v>
      </c>
      <c r="AE90" s="24">
        <v>635</v>
      </c>
      <c r="AF90" s="24">
        <v>913</v>
      </c>
      <c r="AG90" s="45">
        <f t="shared" si="20"/>
        <v>0.69550930996714133</v>
      </c>
      <c r="AH90" s="25">
        <v>1</v>
      </c>
      <c r="AI90" s="38">
        <v>0.8</v>
      </c>
      <c r="AJ90" s="8">
        <v>115</v>
      </c>
      <c r="AK90" s="8">
        <v>46</v>
      </c>
      <c r="AL90" s="24"/>
      <c r="AM90" s="8">
        <v>34</v>
      </c>
      <c r="AN90" s="25">
        <v>893</v>
      </c>
      <c r="AO90" s="19">
        <v>1971</v>
      </c>
      <c r="AP90" s="45">
        <f t="shared" si="22"/>
        <v>0.45306950786402839</v>
      </c>
      <c r="AQ90" s="8">
        <v>1</v>
      </c>
      <c r="AR90" s="20">
        <v>0.76</v>
      </c>
      <c r="AS90" s="8">
        <v>119</v>
      </c>
      <c r="AT90" s="43">
        <v>41</v>
      </c>
      <c r="AU90" s="24"/>
      <c r="AV90" s="8">
        <v>55</v>
      </c>
      <c r="AW90" s="8">
        <v>471</v>
      </c>
      <c r="AX90" s="24">
        <v>649</v>
      </c>
      <c r="AY90" s="45">
        <f t="shared" si="21"/>
        <v>0.72573189522342063</v>
      </c>
      <c r="AZ90" s="25">
        <v>1</v>
      </c>
      <c r="BA90" s="38">
        <v>0.84</v>
      </c>
      <c r="BB90" s="8">
        <v>100</v>
      </c>
      <c r="BC90" s="24">
        <v>40</v>
      </c>
      <c r="BD90" s="20"/>
      <c r="BE90" s="8">
        <v>72</v>
      </c>
      <c r="BF90" s="34">
        <v>42660</v>
      </c>
      <c r="BG90" s="57">
        <f>(BF90-AD90)/30</f>
        <v>12.566666666666666</v>
      </c>
      <c r="BH90" s="26" t="s">
        <v>272</v>
      </c>
      <c r="BI90" s="8">
        <v>821</v>
      </c>
      <c r="BJ90" s="15">
        <v>0</v>
      </c>
      <c r="BK90" s="69"/>
      <c r="BL90" s="89"/>
      <c r="BM90" s="89"/>
      <c r="BN90" s="90"/>
      <c r="BO90" s="89"/>
      <c r="BP90" s="67"/>
      <c r="BQ90" s="66"/>
      <c r="BR90" s="67"/>
      <c r="BS90" s="67"/>
      <c r="BT90" s="80"/>
      <c r="BU90" s="67"/>
      <c r="BV90" s="81"/>
      <c r="BW90" s="66"/>
      <c r="BX90" s="66"/>
      <c r="BY90" s="66"/>
      <c r="BZ90" s="68"/>
      <c r="CA90" s="66"/>
      <c r="CB90" s="81"/>
      <c r="CC90" s="66"/>
      <c r="CD90" s="66"/>
      <c r="CE90" s="66"/>
      <c r="CF90" s="66"/>
      <c r="CG90" s="66"/>
      <c r="CH90" s="81"/>
      <c r="CI90" s="66"/>
      <c r="CJ90" s="66"/>
      <c r="CK90" s="66"/>
      <c r="CL90" s="68"/>
      <c r="CM90" s="66"/>
      <c r="CN90" s="81"/>
      <c r="CO90" s="66"/>
      <c r="CP90" s="66"/>
      <c r="CQ90" s="66"/>
      <c r="CR90" s="74"/>
      <c r="CS90" s="15"/>
      <c r="CT90" s="12"/>
      <c r="CU90" s="13"/>
      <c r="CV90" s="13"/>
      <c r="CW90" s="13"/>
      <c r="CX90" s="14"/>
      <c r="CY90" s="13"/>
      <c r="CZ90" s="21"/>
      <c r="DA90" s="9"/>
      <c r="DB90" s="9"/>
      <c r="DC90" s="9"/>
      <c r="DD90" s="9"/>
      <c r="DE90" s="9"/>
      <c r="DF90" s="12"/>
      <c r="DG90" s="9"/>
      <c r="DH90" s="9"/>
      <c r="DI90" s="8"/>
      <c r="DJ90" s="8"/>
      <c r="DK90" s="8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</row>
    <row r="91" spans="1:184" s="17" customFormat="1">
      <c r="A91" s="5">
        <v>90</v>
      </c>
      <c r="B91" s="5" t="s">
        <v>139</v>
      </c>
      <c r="C91" s="5" t="s">
        <v>141</v>
      </c>
      <c r="D91" s="5"/>
      <c r="E91" s="5"/>
      <c r="F91" s="55">
        <v>21.78</v>
      </c>
      <c r="G91" s="6" t="s">
        <v>13</v>
      </c>
      <c r="H91" s="8" t="s">
        <v>5</v>
      </c>
      <c r="I91" s="8" t="s">
        <v>6</v>
      </c>
      <c r="J91" s="7">
        <v>35809</v>
      </c>
      <c r="K91" s="14">
        <f t="shared" si="16"/>
        <v>17.090410958904108</v>
      </c>
      <c r="L91" s="15">
        <f t="shared" si="17"/>
        <v>47.633333333333333</v>
      </c>
      <c r="M91" s="7">
        <v>40618</v>
      </c>
      <c r="N91" s="8">
        <v>5</v>
      </c>
      <c r="O91" s="9">
        <f t="shared" si="18"/>
        <v>46.633333333333333</v>
      </c>
      <c r="P91" s="7">
        <v>40648</v>
      </c>
      <c r="Q91" s="24"/>
      <c r="R91" s="24"/>
      <c r="S91" s="24"/>
      <c r="T91" s="24"/>
      <c r="U91" s="24">
        <v>1</v>
      </c>
      <c r="V91" s="24"/>
      <c r="W91" s="24">
        <v>1</v>
      </c>
      <c r="X91" s="24"/>
      <c r="Y91" s="24" t="s">
        <v>257</v>
      </c>
      <c r="Z91" s="48" t="s">
        <v>251</v>
      </c>
      <c r="AA91" s="49" t="s">
        <v>173</v>
      </c>
      <c r="AB91" s="25">
        <v>1</v>
      </c>
      <c r="AC91" s="24">
        <v>16440</v>
      </c>
      <c r="AD91" s="7">
        <v>42047</v>
      </c>
      <c r="AE91" s="24">
        <v>1172</v>
      </c>
      <c r="AF91" s="24">
        <v>643</v>
      </c>
      <c r="AG91" s="45">
        <f t="shared" si="20"/>
        <v>1.8227060653188181</v>
      </c>
      <c r="AH91" s="25">
        <v>1</v>
      </c>
      <c r="AI91" s="38">
        <v>0.66</v>
      </c>
      <c r="AJ91" s="8">
        <v>273</v>
      </c>
      <c r="AK91" s="8">
        <v>43</v>
      </c>
      <c r="AL91" s="24"/>
      <c r="AM91" s="8">
        <v>181</v>
      </c>
      <c r="AN91" s="25"/>
      <c r="AO91" s="19"/>
      <c r="AP91" s="45"/>
      <c r="AQ91" s="8">
        <v>1</v>
      </c>
      <c r="AR91" s="20">
        <v>0.7</v>
      </c>
      <c r="AS91" s="8">
        <v>242</v>
      </c>
      <c r="AT91" s="43">
        <v>38</v>
      </c>
      <c r="AU91" s="24">
        <v>174</v>
      </c>
      <c r="AV91" s="8">
        <v>206</v>
      </c>
      <c r="AW91" s="25">
        <v>994</v>
      </c>
      <c r="AX91" s="19">
        <v>539</v>
      </c>
      <c r="AY91" s="45">
        <f t="shared" si="21"/>
        <v>1.8441558441558441</v>
      </c>
      <c r="AZ91" s="25">
        <v>1</v>
      </c>
      <c r="BA91" s="57">
        <v>0.83</v>
      </c>
      <c r="BB91" s="25">
        <v>265</v>
      </c>
      <c r="BC91" s="19">
        <v>41</v>
      </c>
      <c r="BD91" s="19">
        <v>173</v>
      </c>
      <c r="BE91" s="56">
        <v>171</v>
      </c>
      <c r="BF91" s="10">
        <v>42671</v>
      </c>
      <c r="BG91" s="57">
        <f>(BF91-AD91)/30</f>
        <v>20.8</v>
      </c>
      <c r="BH91" s="15">
        <v>1102</v>
      </c>
      <c r="BI91" s="13">
        <v>558</v>
      </c>
      <c r="BJ91" s="15">
        <v>0</v>
      </c>
      <c r="BK91" s="70"/>
      <c r="BL91" s="70"/>
      <c r="BM91" s="68"/>
      <c r="BN91" s="70"/>
      <c r="BO91" s="66"/>
      <c r="BP91" s="66"/>
      <c r="BQ91" s="67"/>
      <c r="BR91" s="67"/>
      <c r="BS91" s="80"/>
      <c r="BT91" s="67"/>
      <c r="BU91" s="81"/>
      <c r="BV91" s="66"/>
      <c r="BW91" s="66"/>
      <c r="BX91" s="66"/>
      <c r="BY91" s="68"/>
      <c r="BZ91" s="66"/>
      <c r="CA91" s="81"/>
      <c r="CB91" s="66"/>
      <c r="CC91" s="66"/>
      <c r="CD91" s="66"/>
      <c r="CE91" s="66"/>
      <c r="CF91" s="66"/>
      <c r="CG91" s="81"/>
      <c r="CH91" s="66"/>
      <c r="CI91" s="66"/>
      <c r="CJ91" s="66"/>
      <c r="CK91" s="68"/>
      <c r="CL91" s="66"/>
      <c r="CM91" s="81"/>
      <c r="CN91" s="66"/>
      <c r="CO91" s="66"/>
      <c r="CP91" s="66"/>
      <c r="CQ91" s="68"/>
      <c r="CR91" s="76"/>
      <c r="CS91" s="12"/>
      <c r="CT91" s="13"/>
      <c r="CU91" s="13"/>
      <c r="CV91" s="13"/>
      <c r="CW91" s="14"/>
      <c r="CX91" s="13"/>
      <c r="CY91" s="12"/>
      <c r="CZ91" s="13"/>
      <c r="DA91" s="13"/>
      <c r="DB91" s="13"/>
      <c r="DC91" s="13"/>
      <c r="DD91" s="13"/>
      <c r="DE91" s="12"/>
      <c r="DF91" s="13"/>
      <c r="DG91" s="13"/>
      <c r="DH91" s="8"/>
      <c r="DI91" s="8"/>
      <c r="DJ91" s="8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</row>
    <row r="92" spans="1:184">
      <c r="A92" s="5">
        <v>91</v>
      </c>
      <c r="B92" s="5" t="s">
        <v>137</v>
      </c>
      <c r="C92" s="5" t="s">
        <v>141</v>
      </c>
      <c r="D92" s="5"/>
      <c r="E92" s="5"/>
      <c r="F92" s="55">
        <v>20.420999999999999</v>
      </c>
      <c r="G92" s="6" t="s">
        <v>14</v>
      </c>
      <c r="H92" s="30" t="s">
        <v>5</v>
      </c>
      <c r="I92" s="30" t="s">
        <v>6</v>
      </c>
      <c r="J92" s="29">
        <v>38334</v>
      </c>
      <c r="K92" s="14">
        <f t="shared" si="16"/>
        <v>10.189041095890412</v>
      </c>
      <c r="L92" s="15">
        <f t="shared" si="17"/>
        <v>84.533333333333331</v>
      </c>
      <c r="M92" s="29">
        <v>39517</v>
      </c>
      <c r="N92" s="30">
        <v>5</v>
      </c>
      <c r="O92" s="9">
        <f t="shared" si="18"/>
        <v>123.5</v>
      </c>
      <c r="P92" s="29">
        <v>38348</v>
      </c>
      <c r="Q92" s="43">
        <v>1</v>
      </c>
      <c r="Y92" s="43" t="s">
        <v>257</v>
      </c>
      <c r="Z92" s="48" t="s">
        <v>72</v>
      </c>
      <c r="AA92" s="48" t="s">
        <v>27</v>
      </c>
      <c r="AB92" s="43">
        <v>1</v>
      </c>
      <c r="AC92" s="43">
        <v>7371</v>
      </c>
      <c r="AD92" s="63">
        <v>42053</v>
      </c>
      <c r="AE92" s="43">
        <v>1124</v>
      </c>
      <c r="AF92" s="43">
        <v>1337</v>
      </c>
      <c r="AG92" s="45">
        <f t="shared" si="20"/>
        <v>0.84068810770381452</v>
      </c>
      <c r="AH92" s="43">
        <v>1</v>
      </c>
      <c r="AI92" s="45">
        <v>0.89</v>
      </c>
      <c r="AJ92" s="40">
        <v>253</v>
      </c>
      <c r="AK92" s="43">
        <v>55</v>
      </c>
      <c r="AM92" s="43">
        <v>95</v>
      </c>
      <c r="AN92" s="43">
        <v>874</v>
      </c>
      <c r="AO92" s="43">
        <v>983</v>
      </c>
      <c r="AP92" s="45">
        <f>(AN92/AO92)</f>
        <v>0.88911495422177012</v>
      </c>
      <c r="AQ92" s="43">
        <v>1</v>
      </c>
      <c r="AR92" s="45">
        <v>0.91</v>
      </c>
      <c r="AS92" s="43">
        <v>216</v>
      </c>
      <c r="AT92" s="43">
        <v>52</v>
      </c>
      <c r="AV92" s="43">
        <v>58</v>
      </c>
      <c r="AW92" s="43">
        <v>714</v>
      </c>
      <c r="AX92" s="43">
        <v>878</v>
      </c>
      <c r="AY92" s="45">
        <f t="shared" si="21"/>
        <v>0.81321184510250566</v>
      </c>
      <c r="AZ92" s="40">
        <v>1</v>
      </c>
      <c r="BA92" s="40">
        <v>0.97</v>
      </c>
      <c r="BB92" s="40">
        <v>226</v>
      </c>
      <c r="BC92" s="25">
        <v>60</v>
      </c>
      <c r="BD92" s="40">
        <v>144</v>
      </c>
      <c r="BE92" s="58">
        <v>60</v>
      </c>
      <c r="BF92" s="34">
        <v>42664</v>
      </c>
      <c r="BG92" s="57">
        <f>(BF92-AD92)/30</f>
        <v>20.366666666666667</v>
      </c>
      <c r="BH92" s="26" t="s">
        <v>277</v>
      </c>
      <c r="BI92" s="8">
        <v>1019</v>
      </c>
      <c r="BJ92" s="15">
        <v>0</v>
      </c>
      <c r="BK92" s="66"/>
      <c r="BL92" s="67"/>
      <c r="BM92" s="67"/>
      <c r="BN92" s="80"/>
      <c r="BO92" s="67"/>
      <c r="BP92" s="81"/>
      <c r="BQ92" s="66"/>
      <c r="BR92" s="66"/>
      <c r="BS92" s="66"/>
      <c r="BT92" s="68"/>
      <c r="BU92" s="66"/>
      <c r="BV92" s="81"/>
      <c r="BW92" s="66"/>
      <c r="BX92" s="66"/>
      <c r="BY92" s="66"/>
      <c r="BZ92" s="66"/>
      <c r="CA92" s="66"/>
      <c r="CB92" s="81"/>
      <c r="CC92" s="66"/>
      <c r="CD92" s="66"/>
      <c r="CE92" s="66"/>
      <c r="CF92" s="68"/>
      <c r="CG92" s="66"/>
      <c r="CH92" s="81"/>
      <c r="CI92" s="87"/>
      <c r="CJ92" s="87"/>
    </row>
    <row r="93" spans="1:184">
      <c r="A93" s="5">
        <v>92</v>
      </c>
      <c r="B93" s="5" t="s">
        <v>137</v>
      </c>
      <c r="C93" s="5" t="s">
        <v>141</v>
      </c>
      <c r="D93" s="5"/>
      <c r="E93" s="5"/>
      <c r="F93" s="55">
        <v>20.420999999999999</v>
      </c>
      <c r="G93" s="6" t="s">
        <v>14</v>
      </c>
      <c r="H93" s="8" t="s">
        <v>5</v>
      </c>
      <c r="I93" s="8" t="s">
        <v>6</v>
      </c>
      <c r="J93" s="7">
        <v>38260</v>
      </c>
      <c r="K93" s="14">
        <f t="shared" si="16"/>
        <v>10.717808219178082</v>
      </c>
      <c r="L93" s="15">
        <f t="shared" si="17"/>
        <v>90.566666666666663</v>
      </c>
      <c r="M93" s="7">
        <v>39455</v>
      </c>
      <c r="N93" s="8">
        <v>4</v>
      </c>
      <c r="O93" s="9">
        <f t="shared" si="18"/>
        <v>127.6</v>
      </c>
      <c r="P93" s="7">
        <v>38344</v>
      </c>
      <c r="Q93" s="24"/>
      <c r="R93" s="24"/>
      <c r="S93" s="24">
        <v>1</v>
      </c>
      <c r="T93" s="24"/>
      <c r="U93" s="24"/>
      <c r="V93" s="24"/>
      <c r="W93" s="24">
        <v>1</v>
      </c>
      <c r="X93" s="24">
        <v>1</v>
      </c>
      <c r="Y93" s="24" t="s">
        <v>259</v>
      </c>
      <c r="Z93" s="48" t="s">
        <v>105</v>
      </c>
      <c r="AA93" s="49" t="s">
        <v>106</v>
      </c>
      <c r="AB93" s="25">
        <v>2</v>
      </c>
      <c r="AC93" s="24">
        <v>88771</v>
      </c>
      <c r="AD93" s="7">
        <v>42172</v>
      </c>
      <c r="AE93" s="24">
        <v>944</v>
      </c>
      <c r="AF93" s="24">
        <v>489</v>
      </c>
      <c r="AG93" s="45">
        <f t="shared" si="20"/>
        <v>1.9304703476482619</v>
      </c>
      <c r="AH93" s="25">
        <v>1</v>
      </c>
      <c r="AI93" s="38">
        <v>0.96</v>
      </c>
      <c r="AJ93" s="8">
        <v>208</v>
      </c>
      <c r="AK93" s="8">
        <v>34</v>
      </c>
      <c r="AL93" s="24"/>
      <c r="AM93" s="8">
        <v>141</v>
      </c>
      <c r="AN93" s="24">
        <v>907</v>
      </c>
      <c r="AO93" s="19">
        <v>527</v>
      </c>
      <c r="AP93" s="45">
        <f>(AN93/AO93)</f>
        <v>1.7210626185958253</v>
      </c>
      <c r="AQ93" s="8">
        <v>1</v>
      </c>
      <c r="AR93" s="20">
        <v>0.94</v>
      </c>
      <c r="AS93" s="8">
        <v>156</v>
      </c>
      <c r="AT93" s="43">
        <v>31</v>
      </c>
      <c r="AU93" s="24">
        <v>106</v>
      </c>
      <c r="AV93" s="8">
        <v>137</v>
      </c>
      <c r="AW93" s="25">
        <v>690</v>
      </c>
      <c r="AX93" s="19">
        <v>391</v>
      </c>
      <c r="AY93" s="45">
        <f t="shared" si="21"/>
        <v>1.7647058823529411</v>
      </c>
      <c r="AZ93" s="25">
        <v>1</v>
      </c>
      <c r="BA93" s="57">
        <v>1.05</v>
      </c>
      <c r="BB93" s="25">
        <v>240</v>
      </c>
      <c r="BC93" s="25">
        <v>39</v>
      </c>
      <c r="BD93" s="19">
        <v>173</v>
      </c>
      <c r="BE93" s="56">
        <v>90</v>
      </c>
      <c r="BF93" s="29">
        <v>42663</v>
      </c>
      <c r="BG93" s="57">
        <f>(BF93-AD93)/30</f>
        <v>16.366666666666667</v>
      </c>
      <c r="BH93" s="40">
        <v>823</v>
      </c>
      <c r="BI93" s="40">
        <v>736</v>
      </c>
      <c r="BJ93" s="43">
        <v>0</v>
      </c>
      <c r="BK93" s="65"/>
      <c r="BL93" s="65"/>
      <c r="BM93" s="65"/>
    </row>
    <row r="94" spans="1:184">
      <c r="A94" s="5">
        <v>93</v>
      </c>
      <c r="B94" s="5" t="s">
        <v>139</v>
      </c>
      <c r="C94" s="5" t="s">
        <v>142</v>
      </c>
      <c r="D94" s="5"/>
      <c r="E94" s="5"/>
      <c r="F94" s="55">
        <v>20.9</v>
      </c>
      <c r="G94" s="6" t="s">
        <v>205</v>
      </c>
      <c r="H94" s="30" t="s">
        <v>5</v>
      </c>
      <c r="I94" s="30" t="s">
        <v>17</v>
      </c>
      <c r="J94" s="29">
        <v>36865</v>
      </c>
      <c r="K94" s="14">
        <f t="shared" si="16"/>
        <v>14.441095890410958</v>
      </c>
      <c r="L94" s="15">
        <f t="shared" si="17"/>
        <v>15.366666666666667</v>
      </c>
      <c r="M94" s="29">
        <v>41675</v>
      </c>
      <c r="N94" s="30">
        <v>10</v>
      </c>
      <c r="O94" s="9">
        <f t="shared" si="18"/>
        <v>162.80000000000001</v>
      </c>
      <c r="P94" s="29">
        <v>37252</v>
      </c>
      <c r="S94" s="43">
        <v>1</v>
      </c>
      <c r="V94" s="43">
        <v>1</v>
      </c>
      <c r="Y94" s="43" t="s">
        <v>261</v>
      </c>
      <c r="Z94" s="48" t="s">
        <v>98</v>
      </c>
      <c r="AA94" s="48" t="s">
        <v>107</v>
      </c>
      <c r="AB94" s="43">
        <v>7</v>
      </c>
      <c r="AC94" s="43">
        <v>14720</v>
      </c>
      <c r="AD94" s="63">
        <v>42136</v>
      </c>
      <c r="AE94" s="43">
        <v>500</v>
      </c>
      <c r="AF94" s="43">
        <v>489</v>
      </c>
      <c r="AG94" s="45">
        <f t="shared" si="20"/>
        <v>1.0224948875255624</v>
      </c>
      <c r="AH94" s="43">
        <v>1</v>
      </c>
      <c r="AI94" s="45">
        <v>0.66</v>
      </c>
      <c r="AJ94" s="40">
        <v>206</v>
      </c>
      <c r="AK94" s="43">
        <v>47</v>
      </c>
      <c r="AM94" s="43">
        <v>178</v>
      </c>
      <c r="AN94" s="43">
        <v>504</v>
      </c>
      <c r="AO94" s="43">
        <v>232</v>
      </c>
      <c r="AP94" s="45">
        <f>(AN94/AO94)</f>
        <v>2.1724137931034484</v>
      </c>
      <c r="AQ94" s="43">
        <v>1</v>
      </c>
      <c r="AR94" s="45">
        <v>0.86</v>
      </c>
      <c r="AS94" s="43">
        <v>134</v>
      </c>
      <c r="AT94" s="43">
        <v>39</v>
      </c>
      <c r="AU94" s="43">
        <v>71</v>
      </c>
      <c r="AV94" s="43">
        <v>29</v>
      </c>
      <c r="AW94" s="43">
        <v>658</v>
      </c>
      <c r="AX94" s="43">
        <v>280</v>
      </c>
      <c r="AY94" s="45">
        <f t="shared" si="21"/>
        <v>2.35</v>
      </c>
      <c r="AZ94" s="40">
        <v>1</v>
      </c>
      <c r="BA94" s="40">
        <v>0.86</v>
      </c>
      <c r="BB94" s="40">
        <v>174</v>
      </c>
      <c r="BC94" s="43">
        <v>41</v>
      </c>
      <c r="BD94" s="40">
        <v>104</v>
      </c>
      <c r="BE94" s="40">
        <v>128</v>
      </c>
      <c r="BF94" s="29">
        <v>42688</v>
      </c>
      <c r="BG94" s="57">
        <f>(BF94-AD94)/30</f>
        <v>18.399999999999999</v>
      </c>
      <c r="BH94" s="40">
        <v>459</v>
      </c>
      <c r="BI94" s="40">
        <v>185</v>
      </c>
      <c r="BJ94" s="43">
        <v>0</v>
      </c>
    </row>
    <row r="95" spans="1:184">
      <c r="A95" s="5">
        <v>94</v>
      </c>
      <c r="B95" s="5" t="s">
        <v>139</v>
      </c>
      <c r="C95" s="5"/>
      <c r="D95" s="5"/>
      <c r="E95" s="5" t="s">
        <v>144</v>
      </c>
      <c r="F95" s="8">
        <v>26.6</v>
      </c>
      <c r="G95" s="6" t="s">
        <v>250</v>
      </c>
      <c r="H95" s="8" t="s">
        <v>82</v>
      </c>
      <c r="I95" s="8" t="s">
        <v>17</v>
      </c>
      <c r="J95" s="7">
        <v>35587</v>
      </c>
      <c r="K95" s="14">
        <f t="shared" si="16"/>
        <v>17.67945205479452</v>
      </c>
      <c r="L95" s="15">
        <f t="shared" si="17"/>
        <v>12.2</v>
      </c>
      <c r="M95" s="7">
        <v>41674</v>
      </c>
      <c r="N95" s="8">
        <v>9</v>
      </c>
      <c r="O95" s="9">
        <f t="shared" si="18"/>
        <v>153.06666666666666</v>
      </c>
      <c r="P95" s="7">
        <v>37448</v>
      </c>
      <c r="Q95" s="24"/>
      <c r="R95" s="24"/>
      <c r="S95" s="24">
        <v>1</v>
      </c>
      <c r="T95" s="24"/>
      <c r="U95" s="24"/>
      <c r="V95" s="24">
        <v>1</v>
      </c>
      <c r="W95" s="24"/>
      <c r="X95" s="24"/>
      <c r="Y95" s="24" t="s">
        <v>261</v>
      </c>
      <c r="Z95" s="48" t="s">
        <v>98</v>
      </c>
      <c r="AA95" s="49" t="s">
        <v>108</v>
      </c>
      <c r="AB95" s="25">
        <v>3</v>
      </c>
      <c r="AC95" s="24">
        <v>21000</v>
      </c>
      <c r="AD95" s="7">
        <v>42040</v>
      </c>
      <c r="AE95" s="24">
        <v>1027</v>
      </c>
      <c r="AF95" s="24">
        <v>1437</v>
      </c>
      <c r="AG95" s="45">
        <f t="shared" si="20"/>
        <v>0.71468336812804456</v>
      </c>
      <c r="AH95" s="25">
        <v>1</v>
      </c>
      <c r="AI95" s="38">
        <v>0.81</v>
      </c>
      <c r="AJ95" s="8">
        <v>118</v>
      </c>
      <c r="AK95" s="8">
        <v>27</v>
      </c>
      <c r="AL95" s="24"/>
      <c r="AM95" s="8">
        <v>118</v>
      </c>
      <c r="AN95" s="43">
        <v>1209</v>
      </c>
      <c r="AO95" s="19">
        <v>1552</v>
      </c>
      <c r="AP95" s="45">
        <f>(AN95/AO95)</f>
        <v>0.77899484536082475</v>
      </c>
      <c r="AQ95" s="8">
        <v>1</v>
      </c>
      <c r="AR95" s="20">
        <v>0.88</v>
      </c>
      <c r="AS95" s="8">
        <v>102</v>
      </c>
      <c r="AT95" s="43">
        <v>31</v>
      </c>
      <c r="AU95" s="19">
        <v>54</v>
      </c>
      <c r="AV95" s="8">
        <v>66</v>
      </c>
      <c r="AW95" s="56">
        <v>1078</v>
      </c>
      <c r="AX95" s="19">
        <v>1137</v>
      </c>
      <c r="AY95" s="45">
        <f t="shared" si="21"/>
        <v>0.94810905892700093</v>
      </c>
      <c r="AZ95" s="25">
        <v>1</v>
      </c>
      <c r="BA95" s="57">
        <v>0.78</v>
      </c>
      <c r="BB95" s="25">
        <v>128</v>
      </c>
      <c r="BC95" s="25">
        <v>33</v>
      </c>
      <c r="BD95" s="19">
        <v>82</v>
      </c>
      <c r="BE95" s="56">
        <v>92</v>
      </c>
      <c r="BF95" s="29">
        <v>42684</v>
      </c>
      <c r="BG95" s="57">
        <f>(BF95-AD95)/30</f>
        <v>21.466666666666665</v>
      </c>
      <c r="BH95" s="40">
        <v>1056</v>
      </c>
      <c r="BI95" s="40">
        <v>894</v>
      </c>
      <c r="BJ95" s="43">
        <v>0</v>
      </c>
    </row>
    <row r="96" spans="1:184">
      <c r="Z96" s="43"/>
    </row>
    <row r="97" spans="36:60">
      <c r="AJ97" s="45"/>
      <c r="AK97" s="45"/>
      <c r="AL97" s="45"/>
      <c r="AM97" s="45"/>
      <c r="AS97" s="45"/>
      <c r="AT97" s="45"/>
      <c r="AU97" s="45"/>
      <c r="AV97" s="45"/>
      <c r="BB97" s="45"/>
      <c r="BC97" s="45"/>
      <c r="BD97" s="45"/>
      <c r="BE97" s="45"/>
      <c r="BG97" s="45"/>
      <c r="BH97" s="45"/>
    </row>
    <row r="98" spans="36:60">
      <c r="AJ98" s="45"/>
      <c r="AK98" s="45"/>
      <c r="AL98" s="45"/>
      <c r="AM98" s="45"/>
      <c r="AS98" s="45"/>
      <c r="AT98" s="45"/>
      <c r="AU98" s="45"/>
      <c r="AV98" s="45"/>
      <c r="BB98" s="45"/>
      <c r="BC98" s="45"/>
      <c r="BD98" s="45"/>
      <c r="BE98" s="45"/>
      <c r="BH98" s="41"/>
    </row>
    <row r="99" spans="36:60">
      <c r="BH99" s="41"/>
    </row>
    <row r="100" spans="36:60">
      <c r="AJ100" s="45"/>
      <c r="AK100" s="45"/>
      <c r="AL100" s="45"/>
      <c r="AM100" s="45"/>
      <c r="AS100" s="45"/>
      <c r="AT100" s="45"/>
      <c r="AU100" s="45"/>
      <c r="AV100" s="45"/>
      <c r="BB100" s="45"/>
      <c r="BC100" s="45"/>
      <c r="BD100" s="45"/>
      <c r="BE100" s="45"/>
    </row>
    <row r="101" spans="36:60">
      <c r="AJ101" s="45"/>
      <c r="AK101" s="45"/>
      <c r="AL101" s="45"/>
      <c r="AM101" s="45"/>
      <c r="AS101" s="45"/>
      <c r="AT101" s="45"/>
      <c r="AU101" s="45"/>
      <c r="AV101" s="45"/>
      <c r="BB101" s="45"/>
      <c r="BC101" s="45"/>
      <c r="BD101" s="45"/>
      <c r="BE101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OORRBG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Maggiolo Franco</dc:creator>
  <cp:lastModifiedBy>FRANCO MAGGIOLO</cp:lastModifiedBy>
  <cp:lastPrinted>2016-03-25T10:24:46Z</cp:lastPrinted>
  <dcterms:created xsi:type="dcterms:W3CDTF">2015-07-29T13:02:05Z</dcterms:created>
  <dcterms:modified xsi:type="dcterms:W3CDTF">2017-02-28T09:42:35Z</dcterms:modified>
</cp:coreProperties>
</file>