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025" activeTab="1"/>
  </bookViews>
  <sheets>
    <sheet name="S-N Data" sheetId="4" r:id="rId1"/>
    <sheet name="S-N Plot" sheetId="7" r:id="rId2"/>
    <sheet name="TS vs Life Plots" sheetId="1" r:id="rId3"/>
    <sheet name="Sheet2" sheetId="8" r:id="rId4"/>
  </sheets>
  <calcPr calcId="145621"/>
</workbook>
</file>

<file path=xl/calcChain.xml><?xml version="1.0" encoding="utf-8"?>
<calcChain xmlns="http://schemas.openxmlformats.org/spreadsheetml/2006/main">
  <c r="R24" i="1" l="1"/>
  <c r="Q56" i="1"/>
  <c r="F53" i="4"/>
  <c r="F54" i="4"/>
  <c r="K6" i="4"/>
  <c r="K31" i="4" l="1"/>
  <c r="K32" i="4"/>
  <c r="K33" i="4"/>
  <c r="K34" i="4"/>
  <c r="K35" i="4"/>
  <c r="K36" i="4"/>
  <c r="K37" i="4"/>
  <c r="K30" i="4"/>
  <c r="K25" i="4"/>
  <c r="K26" i="4"/>
  <c r="K24" i="4"/>
  <c r="K27" i="4" l="1"/>
  <c r="K28" i="4"/>
  <c r="K29" i="4"/>
  <c r="K20" i="4"/>
  <c r="K21" i="4"/>
  <c r="K22" i="4"/>
  <c r="K23" i="4"/>
  <c r="K19" i="4"/>
  <c r="K15" i="4"/>
  <c r="K18" i="4"/>
  <c r="K12" i="4"/>
  <c r="K13" i="4"/>
  <c r="K14" i="4"/>
  <c r="K16" i="4"/>
  <c r="K17" i="4"/>
  <c r="K11" i="4"/>
  <c r="K7" i="4"/>
  <c r="K8" i="4"/>
  <c r="K9" i="4"/>
  <c r="K10" i="4"/>
  <c r="F56" i="4"/>
  <c r="F62" i="4" s="1"/>
  <c r="E56" i="4"/>
  <c r="D56" i="4"/>
  <c r="C56" i="4"/>
  <c r="C62" i="4" s="1"/>
  <c r="B56" i="4"/>
  <c r="F55" i="4"/>
  <c r="E55" i="4"/>
  <c r="D55" i="4"/>
  <c r="C55" i="4"/>
  <c r="C61" i="4" s="1"/>
  <c r="B55" i="4"/>
  <c r="E54" i="4"/>
  <c r="F60" i="4" s="1"/>
  <c r="D54" i="4"/>
  <c r="C54" i="4"/>
  <c r="C60" i="4" s="1"/>
  <c r="B54" i="4"/>
  <c r="E53" i="4"/>
  <c r="D53" i="4"/>
  <c r="C53" i="4"/>
  <c r="B53" i="4"/>
  <c r="Q57" i="1"/>
  <c r="G58" i="1"/>
  <c r="G57" i="1"/>
  <c r="G59" i="1"/>
  <c r="G60" i="1"/>
  <c r="G56" i="1"/>
  <c r="F30" i="1"/>
  <c r="F29" i="1"/>
  <c r="F28" i="1"/>
  <c r="F27" i="1"/>
  <c r="F26" i="1"/>
  <c r="F25" i="1"/>
  <c r="F24" i="1"/>
  <c r="R29" i="1"/>
  <c r="R28" i="1"/>
  <c r="R27" i="1"/>
  <c r="R26" i="1"/>
  <c r="R25" i="1"/>
  <c r="D60" i="4" l="1"/>
  <c r="F61" i="4"/>
  <c r="B60" i="4"/>
  <c r="D62" i="4"/>
  <c r="B61" i="4"/>
  <c r="D61" i="4"/>
  <c r="B62" i="4"/>
</calcChain>
</file>

<file path=xl/sharedStrings.xml><?xml version="1.0" encoding="utf-8"?>
<sst xmlns="http://schemas.openxmlformats.org/spreadsheetml/2006/main" count="254" uniqueCount="69">
  <si>
    <t>LTD set A</t>
  </si>
  <si>
    <t>LTD set B</t>
  </si>
  <si>
    <t>LTD set C</t>
  </si>
  <si>
    <t>EDM set D</t>
  </si>
  <si>
    <t>Bare</t>
  </si>
  <si>
    <t>Plain</t>
  </si>
  <si>
    <t>Specimen ID</t>
  </si>
  <si>
    <t>Observations</t>
  </si>
  <si>
    <t>FAT233</t>
  </si>
  <si>
    <t>FAT266</t>
  </si>
  <si>
    <t>FAT247</t>
  </si>
  <si>
    <t>FAT309</t>
  </si>
  <si>
    <t>FAT239</t>
  </si>
  <si>
    <t>FAT236</t>
  </si>
  <si>
    <t>FAT264</t>
  </si>
  <si>
    <t>FAT311</t>
  </si>
  <si>
    <t>FAT245</t>
  </si>
  <si>
    <t>FAT307</t>
  </si>
  <si>
    <t>FAT290</t>
  </si>
  <si>
    <t>FAT313</t>
  </si>
  <si>
    <t>FAT293</t>
  </si>
  <si>
    <t>FAT299</t>
  </si>
  <si>
    <t>Unbroken</t>
  </si>
  <si>
    <t>FAT250</t>
  </si>
  <si>
    <t>FAT315</t>
  </si>
  <si>
    <t>EDM Die-sink</t>
  </si>
  <si>
    <t>FAT241</t>
  </si>
  <si>
    <t>FAT270</t>
  </si>
  <si>
    <t>FAT257</t>
  </si>
  <si>
    <t>FAT316</t>
  </si>
  <si>
    <t>FAT09</t>
  </si>
  <si>
    <t>FAT317</t>
  </si>
  <si>
    <t>FAT253</t>
  </si>
  <si>
    <t>FAT258</t>
  </si>
  <si>
    <t>A</t>
  </si>
  <si>
    <t>B</t>
  </si>
  <si>
    <t>LTD Set  A</t>
  </si>
  <si>
    <t>LTD Set  B</t>
  </si>
  <si>
    <t>LTD Set  C</t>
  </si>
  <si>
    <t>EDM</t>
  </si>
  <si>
    <t>EDM Set D</t>
  </si>
  <si>
    <t>No.</t>
  </si>
  <si>
    <t>Material</t>
  </si>
  <si>
    <t>CMSX-4</t>
  </si>
  <si>
    <t>Process</t>
  </si>
  <si>
    <r>
      <t xml:space="preserve">Cycles </t>
    </r>
    <r>
      <rPr>
        <b/>
        <i/>
        <sz val="12"/>
        <color theme="1"/>
        <rFont val="Times New Roman"/>
        <family val="1"/>
      </rPr>
      <t/>
    </r>
  </si>
  <si>
    <t>Stress (MPa)</t>
  </si>
  <si>
    <t xml:space="preserve">Cycles </t>
  </si>
  <si>
    <t>1-1-1-1 sec</t>
  </si>
  <si>
    <t>Trapezoidal Waveform</t>
  </si>
  <si>
    <t>80 sccm</t>
  </si>
  <si>
    <t>Power fit</t>
  </si>
  <si>
    <t>Parameter</t>
  </si>
  <si>
    <r>
      <t>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C) </t>
    </r>
  </si>
  <si>
    <r>
      <t>SO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flux</t>
    </r>
  </si>
  <si>
    <r>
      <t>Cycles (x10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</si>
  <si>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>Stress-Life Test Data</t>
  </si>
  <si>
    <t>High Temperature Corrosion-Fatigue</t>
  </si>
  <si>
    <t>Air</t>
  </si>
  <si>
    <t>N/A</t>
  </si>
  <si>
    <t>OEM Data</t>
  </si>
  <si>
    <t>Fatigue life debit calculations</t>
  </si>
  <si>
    <t>Specimens</t>
  </si>
  <si>
    <t>Cycles</t>
  </si>
  <si>
    <t xml:space="preserve">Fatigue life debit  to un-drilled at testing conditions </t>
  </si>
  <si>
    <t xml:space="preserve">% Debit </t>
  </si>
  <si>
    <t>Cycles (*10^3)</t>
  </si>
  <si>
    <t xml:space="preserve">R </t>
  </si>
  <si>
    <t>Trepan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</si>
</sst>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/>
    <xf numFmtId="1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7" fillId="0" borderId="0" xfId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9" fontId="7" fillId="0" borderId="2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3" xfId="0" applyBorder="1"/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3325569462466"/>
          <c:y val="9.4343708603822643E-2"/>
          <c:w val="0.62124251832671684"/>
          <c:h val="0.785761876498143"/>
        </c:manualLayout>
      </c:layout>
      <c:scatterChart>
        <c:scatterStyle val="lineMarker"/>
        <c:varyColors val="0"/>
        <c:ser>
          <c:idx val="9"/>
          <c:order val="0"/>
          <c:tx>
            <c:v>Non-drilled CMSX-4 at  850C, only Air</c:v>
          </c:tx>
          <c:spPr>
            <a:ln w="28575">
              <a:noFill/>
            </a:ln>
          </c:spPr>
          <c:marker>
            <c:symbol val="x"/>
            <c:size val="9"/>
            <c:spPr>
              <a:solidFill>
                <a:schemeClr val="bg1"/>
              </a:solidFill>
              <a:ln w="15875">
                <a:solidFill>
                  <a:srgbClr val="002060"/>
                </a:solidFill>
              </a:ln>
            </c:spPr>
          </c:marker>
          <c:trendline>
            <c:spPr>
              <a:ln w="19050">
                <a:solidFill>
                  <a:srgbClr val="002060"/>
                </a:solidFill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'S-N Data'!$K$30:$K$37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110</c:v>
                </c:pt>
              </c:numCache>
            </c:numRef>
          </c:xVal>
          <c:yVal>
            <c:numRef>
              <c:f>'S-N Data'!$I$30:$I$37</c:f>
              <c:numCache>
                <c:formatCode>General</c:formatCode>
                <c:ptCount val="8"/>
                <c:pt idx="0">
                  <c:v>1010</c:v>
                </c:pt>
                <c:pt idx="1">
                  <c:v>940</c:v>
                </c:pt>
                <c:pt idx="2">
                  <c:v>898</c:v>
                </c:pt>
                <c:pt idx="3">
                  <c:v>870</c:v>
                </c:pt>
                <c:pt idx="4">
                  <c:v>840</c:v>
                </c:pt>
                <c:pt idx="5">
                  <c:v>750</c:v>
                </c:pt>
                <c:pt idx="6">
                  <c:v>700</c:v>
                </c:pt>
                <c:pt idx="7">
                  <c:v>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8485-4EB5-8C12-E5715064B507}"/>
            </c:ext>
          </c:extLst>
        </c:ser>
        <c:ser>
          <c:idx val="3"/>
          <c:order val="1"/>
          <c:tx>
            <c:v>Non-drilled CMSX-4</c:v>
          </c:tx>
          <c:spPr>
            <a:ln w="28575">
              <a:noFill/>
            </a:ln>
          </c:spPr>
          <c:marker>
            <c:symbol val="star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prstDash val="dash"/>
              </a:ln>
            </c:spPr>
            <c:trendlineType val="power"/>
            <c:dispRSqr val="0"/>
            <c:dispEq val="0"/>
          </c:trendline>
          <c:xVal>
            <c:numRef>
              <c:f>'S-N Data'!$K$24:$K$26</c:f>
              <c:numCache>
                <c:formatCode>General</c:formatCode>
                <c:ptCount val="3"/>
                <c:pt idx="0">
                  <c:v>0.11</c:v>
                </c:pt>
                <c:pt idx="1">
                  <c:v>5.6260000000000003</c:v>
                </c:pt>
                <c:pt idx="2">
                  <c:v>110</c:v>
                </c:pt>
              </c:numCache>
            </c:numRef>
          </c:xVal>
          <c:yVal>
            <c:numRef>
              <c:f>'S-N Data'!$I$24:$I$26</c:f>
              <c:numCache>
                <c:formatCode>General</c:formatCode>
                <c:ptCount val="3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485-4EB5-8C12-E5715064B507}"/>
            </c:ext>
          </c:extLst>
        </c:ser>
        <c:ser>
          <c:idx val="0"/>
          <c:order val="2"/>
          <c:tx>
            <c:v>LTD set A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485-4EB5-8C12-E5715064B507}"/>
              </c:ext>
            </c:extLst>
          </c:dPt>
          <c:trendline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  <a:prstDash val="dash"/>
              </a:ln>
            </c:spPr>
            <c:trendlineType val="power"/>
            <c:dispRSqr val="0"/>
            <c:dispEq val="0"/>
          </c:trendline>
          <c:xVal>
            <c:numRef>
              <c:f>'S-N Data'!$K$6:$K$9</c:f>
              <c:numCache>
                <c:formatCode>#,##0</c:formatCode>
                <c:ptCount val="4"/>
                <c:pt idx="0">
                  <c:v>6.3529999999999998</c:v>
                </c:pt>
                <c:pt idx="1">
                  <c:v>50.088999999999999</c:v>
                </c:pt>
                <c:pt idx="2">
                  <c:v>58.890999999999998</c:v>
                </c:pt>
                <c:pt idx="3">
                  <c:v>97.247</c:v>
                </c:pt>
              </c:numCache>
            </c:numRef>
          </c:xVal>
          <c:yVal>
            <c:numRef>
              <c:f>'S-N Data'!$I$6:$I$9</c:f>
              <c:numCache>
                <c:formatCode>General</c:formatCode>
                <c:ptCount val="4"/>
                <c:pt idx="0">
                  <c:v>550</c:v>
                </c:pt>
                <c:pt idx="1">
                  <c:v>450</c:v>
                </c:pt>
                <c:pt idx="2">
                  <c:v>450</c:v>
                </c:pt>
                <c:pt idx="3">
                  <c:v>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85-4EB5-8C12-E5715064B507}"/>
            </c:ext>
          </c:extLst>
        </c:ser>
        <c:ser>
          <c:idx val="1"/>
          <c:order val="3"/>
          <c:tx>
            <c:v>LTD set B</c:v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485-4EB5-8C12-E5715064B50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485-4EB5-8C12-E5715064B50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485-4EB5-8C12-E5715064B50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485-4EB5-8C12-E5715064B507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485-4EB5-8C12-E5715064B507}"/>
              </c:ext>
            </c:extLst>
          </c:dPt>
          <c:trendline>
            <c:spPr>
              <a:ln w="19050">
                <a:solidFill>
                  <a:srgbClr val="00B050"/>
                </a:solidFill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'S-N Data'!$K$11:$K$14</c:f>
              <c:numCache>
                <c:formatCode>#,##0</c:formatCode>
                <c:ptCount val="4"/>
                <c:pt idx="0">
                  <c:v>19.603999999999999</c:v>
                </c:pt>
                <c:pt idx="1">
                  <c:v>17.716000000000001</c:v>
                </c:pt>
                <c:pt idx="2">
                  <c:v>80.768000000000001</c:v>
                </c:pt>
                <c:pt idx="3">
                  <c:v>110</c:v>
                </c:pt>
              </c:numCache>
            </c:numRef>
          </c:xVal>
          <c:yVal>
            <c:numRef>
              <c:f>'S-N Data'!$I$11:$I$14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450</c:v>
                </c:pt>
                <c:pt idx="3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485-4EB5-8C12-E5715064B507}"/>
            </c:ext>
          </c:extLst>
        </c:ser>
        <c:ser>
          <c:idx val="2"/>
          <c:order val="4"/>
          <c:tx>
            <c:v>LTD set C</c:v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8485-4EB5-8C12-E5715064B507}"/>
              </c:ext>
            </c:extLst>
          </c:dPt>
          <c:trendline>
            <c:spPr>
              <a:ln w="19050">
                <a:solidFill>
                  <a:srgbClr val="C00000"/>
                </a:solidFill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'S-N Data'!$K$19:$K$22</c:f>
              <c:numCache>
                <c:formatCode>#,##0</c:formatCode>
                <c:ptCount val="4"/>
                <c:pt idx="0">
                  <c:v>4.3330000000000002</c:v>
                </c:pt>
                <c:pt idx="1">
                  <c:v>36.694000000000003</c:v>
                </c:pt>
                <c:pt idx="2">
                  <c:v>39.978000000000002</c:v>
                </c:pt>
                <c:pt idx="3">
                  <c:v>89.075999999999993</c:v>
                </c:pt>
              </c:numCache>
            </c:numRef>
          </c:xVal>
          <c:yVal>
            <c:numRef>
              <c:f>'S-N Data'!$I$19:$I$22</c:f>
              <c:numCache>
                <c:formatCode>General</c:formatCode>
                <c:ptCount val="4"/>
                <c:pt idx="0">
                  <c:v>550</c:v>
                </c:pt>
                <c:pt idx="1">
                  <c:v>450</c:v>
                </c:pt>
                <c:pt idx="2">
                  <c:v>450</c:v>
                </c:pt>
                <c:pt idx="3">
                  <c:v>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485-4EB5-8C12-E5715064B507}"/>
            </c:ext>
          </c:extLst>
        </c:ser>
        <c:ser>
          <c:idx val="4"/>
          <c:order val="5"/>
          <c:tx>
            <c:v>LTD set B - Unbroken at 110,000 Cycles</c:v>
          </c:tx>
          <c:spPr>
            <a:ln w="28575">
              <a:noFill/>
            </a:ln>
          </c:spPr>
          <c:dPt>
            <c:idx val="0"/>
            <c:marker>
              <c:symbol val="square"/>
              <c:size val="12"/>
              <c:spPr>
                <a:solidFill>
                  <a:srgbClr val="92D05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485-4EB5-8C12-E5715064B507}"/>
              </c:ext>
            </c:extLst>
          </c:dPt>
          <c:xVal>
            <c:numRef>
              <c:f>'S-N Data'!$K$16</c:f>
              <c:numCache>
                <c:formatCode>#,##0</c:formatCode>
                <c:ptCount val="1"/>
                <c:pt idx="0">
                  <c:v>110</c:v>
                </c:pt>
              </c:numCache>
            </c:numRef>
          </c:xVal>
          <c:yVal>
            <c:numRef>
              <c:f>'S-N Data'!$I$16</c:f>
              <c:numCache>
                <c:formatCode>General</c:formatCode>
                <c:ptCount val="1"/>
                <c:pt idx="0">
                  <c:v>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485-4EB5-8C12-E5715064B507}"/>
            </c:ext>
          </c:extLst>
        </c:ser>
        <c:ser>
          <c:idx val="5"/>
          <c:order val="6"/>
          <c:tx>
            <c:v>LTD set A - Unbroken at 110,000 Cycles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'S-N Data'!$K$10</c:f>
              <c:numCache>
                <c:formatCode>#,##0</c:formatCode>
                <c:ptCount val="1"/>
                <c:pt idx="0">
                  <c:v>112</c:v>
                </c:pt>
              </c:numCache>
            </c:numRef>
          </c:xVal>
          <c:yVal>
            <c:numRef>
              <c:f>'S-N Data'!$I$10</c:f>
              <c:numCache>
                <c:formatCode>General</c:formatCode>
                <c:ptCount val="1"/>
                <c:pt idx="0">
                  <c:v>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485-4EB5-8C12-E5715064B507}"/>
            </c:ext>
          </c:extLst>
        </c:ser>
        <c:ser>
          <c:idx val="7"/>
          <c:order val="7"/>
          <c:tx>
            <c:v>LTD set B 2 - Unbroken at 110,000 Cycles</c:v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'S-N Data'!$K$18</c:f>
              <c:numCache>
                <c:formatCode>#,##0</c:formatCode>
                <c:ptCount val="1"/>
                <c:pt idx="0">
                  <c:v>110</c:v>
                </c:pt>
              </c:numCache>
            </c:numRef>
          </c:xVal>
          <c:yVal>
            <c:numRef>
              <c:f>'S-N Data'!$I$18</c:f>
              <c:numCache>
                <c:formatCode>General</c:formatCode>
                <c:ptCount val="1"/>
                <c:pt idx="0">
                  <c:v>290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8485-4EB5-8C12-E5715064B507}"/>
            </c:ext>
          </c:extLst>
        </c:ser>
        <c:ser>
          <c:idx val="6"/>
          <c:order val="8"/>
          <c:tx>
            <c:v>LTD set C - Unbroken at 110,000 Cycles</c:v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'S-N Data'!$K$23</c:f>
              <c:numCache>
                <c:formatCode>#,##0</c:formatCode>
                <c:ptCount val="1"/>
                <c:pt idx="0">
                  <c:v>112</c:v>
                </c:pt>
              </c:numCache>
            </c:numRef>
          </c:xVal>
          <c:yVal>
            <c:numRef>
              <c:f>'S-N Data'!$I$23</c:f>
              <c:numCache>
                <c:formatCode>General</c:formatCode>
                <c:ptCount val="1"/>
                <c:pt idx="0">
                  <c:v>290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8485-4EB5-8C12-E5715064B507}"/>
            </c:ext>
          </c:extLst>
        </c:ser>
        <c:ser>
          <c:idx val="8"/>
          <c:order val="9"/>
          <c:tx>
            <c:v>Die-sink EDM</c:v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'S-N Data'!$K$27:$K$29</c:f>
              <c:numCache>
                <c:formatCode>General</c:formatCode>
                <c:ptCount val="3"/>
                <c:pt idx="0">
                  <c:v>15.69</c:v>
                </c:pt>
                <c:pt idx="1">
                  <c:v>45.021000000000001</c:v>
                </c:pt>
                <c:pt idx="2">
                  <c:v>108</c:v>
                </c:pt>
              </c:numCache>
            </c:numRef>
          </c:xVal>
          <c:yVal>
            <c:numRef>
              <c:f>'S-N Data'!$I$27:$I$29</c:f>
              <c:numCache>
                <c:formatCode>General</c:formatCod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8485-4EB5-8C12-E5715064B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54272"/>
        <c:axId val="156056576"/>
      </c:scatterChart>
      <c:valAx>
        <c:axId val="156054272"/>
        <c:scaling>
          <c:orientation val="minMax"/>
          <c:max val="125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Cycles to failure (x10</a:t>
                </a:r>
                <a:r>
                  <a:rPr lang="en-GB" sz="1600" baseline="30000"/>
                  <a:t>3</a:t>
                </a:r>
                <a:r>
                  <a:rPr lang="en-GB" sz="1600"/>
                  <a:t>) </a:t>
                </a:r>
              </a:p>
            </c:rich>
          </c:tx>
          <c:layout>
            <c:manualLayout>
              <c:xMode val="edge"/>
              <c:yMode val="edge"/>
              <c:x val="0.32250597288169958"/>
              <c:y val="0.91778834254701147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56056576"/>
        <c:crosses val="autoZero"/>
        <c:crossBetween val="midCat"/>
        <c:majorUnit val="25"/>
      </c:valAx>
      <c:valAx>
        <c:axId val="1560565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GB" sz="1600"/>
                  <a:t>Applied Stress (MPa)</a:t>
                </a:r>
              </a:p>
            </c:rich>
          </c:tx>
          <c:layout>
            <c:manualLayout>
              <c:xMode val="edge"/>
              <c:yMode val="edge"/>
              <c:x val="2.1057337126615571E-2"/>
              <c:y val="0.2660235809081858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156054272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493631208074425"/>
          <c:y val="0.1112918487069994"/>
          <c:w val="0.24108382562722136"/>
          <c:h val="0.7640619060548465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0" kern="9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CMSX-4 - Corrosion-Fatigue, 850</a:t>
            </a:r>
            <a:r>
              <a:rPr lang="en-GB" sz="1200" b="0" baseline="30000"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C,</a:t>
            </a:r>
            <a:r>
              <a:rPr lang="en-GB" sz="1200" b="0" baseline="0">
                <a:latin typeface="Arial" panose="020B0604020202020204" pitchFamily="34" charset="0"/>
                <a:cs typeface="Arial" panose="020B0604020202020204" pitchFamily="34" charset="0"/>
              </a:rPr>
              <a:t> R = 0, 450 MPa</a:t>
            </a:r>
            <a:endParaRPr lang="en-GB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574195347850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9315110748268"/>
          <c:y val="9.4424302399399002E-2"/>
          <c:w val="0.69495415812749439"/>
          <c:h val="0.68153114252174452"/>
        </c:manualLayout>
      </c:layout>
      <c:scatterChart>
        <c:scatterStyle val="lineMarker"/>
        <c:varyColors val="0"/>
        <c:ser>
          <c:idx val="4"/>
          <c:order val="1"/>
          <c:tx>
            <c:strRef>
              <c:f>'TS vs Life Plots'!$C$24</c:f>
              <c:strCache>
                <c:ptCount val="1"/>
                <c:pt idx="0">
                  <c:v>LTD set 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Plots'!$D$24:$D$25</c:f>
              <c:numCache>
                <c:formatCode>General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xVal>
          <c:yVal>
            <c:numRef>
              <c:f>'TS vs Life Plots'!$F$24:$F$25</c:f>
              <c:numCache>
                <c:formatCode>0.000</c:formatCode>
                <c:ptCount val="2"/>
                <c:pt idx="0">
                  <c:v>50.088999999999999</c:v>
                </c:pt>
                <c:pt idx="1">
                  <c:v>58.890999999999998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B3-47B1-AECA-EB0A86E83DA2}"/>
            </c:ext>
          </c:extLst>
        </c:ser>
        <c:ser>
          <c:idx val="5"/>
          <c:order val="2"/>
          <c:tx>
            <c:strRef>
              <c:f>'TS vs Life Plots'!$C$26</c:f>
              <c:strCache>
                <c:ptCount val="1"/>
                <c:pt idx="0">
                  <c:v>LTD set 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Plots'!$D$26</c:f>
              <c:numCache>
                <c:formatCode>General</c:formatCode>
                <c:ptCount val="1"/>
                <c:pt idx="0">
                  <c:v>75</c:v>
                </c:pt>
              </c:numCache>
            </c:numRef>
          </c:xVal>
          <c:yVal>
            <c:numRef>
              <c:f>'TS vs Life Plots'!$F$26</c:f>
              <c:numCache>
                <c:formatCode>0.000</c:formatCode>
                <c:ptCount val="1"/>
                <c:pt idx="0">
                  <c:v>80.768000000000001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B3-47B1-AECA-EB0A86E83DA2}"/>
            </c:ext>
          </c:extLst>
        </c:ser>
        <c:ser>
          <c:idx val="6"/>
          <c:order val="3"/>
          <c:tx>
            <c:strRef>
              <c:f>'TS vs Life Plots'!$C$27</c:f>
              <c:strCache>
                <c:ptCount val="1"/>
                <c:pt idx="0">
                  <c:v>LTD set 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'TS vs Life Plots'!$D$27:$D$28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'TS vs Life Plots'!$F$27:$F$28</c:f>
              <c:numCache>
                <c:formatCode>0.000</c:formatCode>
                <c:ptCount val="2"/>
                <c:pt idx="0">
                  <c:v>36.694000000000003</c:v>
                </c:pt>
                <c:pt idx="1">
                  <c:v>39.978000000000002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B3-47B1-AECA-EB0A86E8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99648"/>
        <c:axId val="156301568"/>
      </c:scatterChart>
      <c:scatterChart>
        <c:scatterStyle val="smoothMarker"/>
        <c:varyColors val="0"/>
        <c:ser>
          <c:idx val="3"/>
          <c:order val="0"/>
          <c:tx>
            <c:v>EDM set D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50</c:v>
              </c:pt>
              <c:pt idx="1">
                <c:v>200</c:v>
              </c:pt>
            </c:numLit>
          </c:xVal>
          <c:yVal>
            <c:numLit>
              <c:formatCode>General</c:formatCode>
              <c:ptCount val="2"/>
              <c:pt idx="0">
                <c:v>45.021000000000001</c:v>
              </c:pt>
              <c:pt idx="1">
                <c:v>45.021000000000001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CB3-47B1-AECA-EB0A86E8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99648"/>
        <c:axId val="156301568"/>
      </c:scatterChart>
      <c:valAx>
        <c:axId val="156299648"/>
        <c:scaling>
          <c:orientation val="minMax"/>
          <c:max val="200"/>
          <c:min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Trepanning</a:t>
                </a:r>
                <a:r>
                  <a:rPr lang="en-GB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speed (mm/min)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3646396401588058"/>
              <c:y val="0.851143070934790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6301568"/>
        <c:crosses val="autoZero"/>
        <c:crossBetween val="midCat"/>
        <c:majorUnit val="50"/>
      </c:valAx>
      <c:valAx>
        <c:axId val="156301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1" i="0" baseline="0">
                    <a:effectLst/>
                  </a:rPr>
                  <a:t>Cycles to failure (x10^3)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8.3048384779283002E-2"/>
              <c:y val="0.1769768447645003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6299648"/>
        <c:crosses val="autoZero"/>
        <c:crossBetween val="midCat"/>
        <c:majorUnit val="2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7319385138576049E-2"/>
          <c:y val="0.93003233357818071"/>
          <c:w val="0.89999988310915613"/>
          <c:h val="5.9505591443615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CMSX-4 - Corrosion-Fatigue, 850</a:t>
            </a:r>
            <a:r>
              <a:rPr lang="en-GB" sz="1200" b="0" baseline="30000"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C,</a:t>
            </a:r>
            <a:r>
              <a:rPr lang="en-GB" sz="1200" b="0" baseline="0">
                <a:latin typeface="Arial" panose="020B0604020202020204" pitchFamily="34" charset="0"/>
                <a:cs typeface="Arial" panose="020B0604020202020204" pitchFamily="34" charset="0"/>
              </a:rPr>
              <a:t> R = 0, 550 MPa</a:t>
            </a:r>
            <a:endParaRPr lang="en-GB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280565463718493"/>
          <c:y val="3.48735832606800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9315110748268"/>
          <c:y val="9.4424302399399002E-2"/>
          <c:w val="0.69495415812749439"/>
          <c:h val="0.68153114252174452"/>
        </c:manualLayout>
      </c:layout>
      <c:scatterChart>
        <c:scatterStyle val="lineMarker"/>
        <c:varyColors val="0"/>
        <c:ser>
          <c:idx val="4"/>
          <c:order val="1"/>
          <c:tx>
            <c:strRef>
              <c:f>'TS vs Life Plots'!$O$24</c:f>
              <c:strCache>
                <c:ptCount val="1"/>
                <c:pt idx="0">
                  <c:v>LTD set 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Plots'!$P$24</c:f>
              <c:numCache>
                <c:formatCode>General</c:formatCode>
                <c:ptCount val="1"/>
                <c:pt idx="0">
                  <c:v>125</c:v>
                </c:pt>
              </c:numCache>
            </c:numRef>
          </c:xVal>
          <c:yVal>
            <c:numRef>
              <c:f>'TS vs Life Plots'!$R$24</c:f>
              <c:numCache>
                <c:formatCode>General</c:formatCode>
                <c:ptCount val="1"/>
                <c:pt idx="0">
                  <c:v>6.3529999999999998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AF-437F-966A-569DE58BA08C}"/>
            </c:ext>
          </c:extLst>
        </c:ser>
        <c:ser>
          <c:idx val="5"/>
          <c:order val="2"/>
          <c:tx>
            <c:strRef>
              <c:f>'TS vs Life Plots'!$O$25</c:f>
              <c:strCache>
                <c:ptCount val="1"/>
                <c:pt idx="0">
                  <c:v>LTD set 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Plots'!$P$25:$P$26</c:f>
              <c:numCache>
                <c:formatCode>General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'TS vs Life Plots'!$R$25:$R$26</c:f>
              <c:numCache>
                <c:formatCode>General</c:formatCode>
                <c:ptCount val="2"/>
                <c:pt idx="0">
                  <c:v>19.603999999999999</c:v>
                </c:pt>
                <c:pt idx="1">
                  <c:v>17.716000000000001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AF-437F-966A-569DE58BA08C}"/>
            </c:ext>
          </c:extLst>
        </c:ser>
        <c:ser>
          <c:idx val="6"/>
          <c:order val="3"/>
          <c:tx>
            <c:strRef>
              <c:f>'TS vs Life Plots'!$O$27</c:f>
              <c:strCache>
                <c:ptCount val="1"/>
                <c:pt idx="0">
                  <c:v>LTD set 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'TS vs Life Plots'!$P$27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'TS vs Life Plots'!$R$27</c:f>
              <c:numCache>
                <c:formatCode>General</c:formatCode>
                <c:ptCount val="1"/>
                <c:pt idx="0">
                  <c:v>4.3330000000000002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AF-437F-966A-569DE58BA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75136"/>
        <c:axId val="163697792"/>
      </c:scatterChart>
      <c:scatterChart>
        <c:scatterStyle val="smoothMarker"/>
        <c:varyColors val="0"/>
        <c:ser>
          <c:idx val="3"/>
          <c:order val="0"/>
          <c:tx>
            <c:v>EDM set D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50</c:v>
              </c:pt>
              <c:pt idx="1">
                <c:v>200</c:v>
              </c:pt>
            </c:numLit>
          </c:xVal>
          <c:yVal>
            <c:numLit>
              <c:formatCode>General</c:formatCode>
              <c:ptCount val="2"/>
              <c:pt idx="0">
                <c:v>15.69</c:v>
              </c:pt>
              <c:pt idx="1">
                <c:v>15.69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8AF-437F-966A-569DE58BA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75136"/>
        <c:axId val="163697792"/>
      </c:scatterChart>
      <c:valAx>
        <c:axId val="163675136"/>
        <c:scaling>
          <c:orientation val="minMax"/>
          <c:max val="200"/>
          <c:min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1" i="0" baseline="0">
                    <a:effectLst/>
                  </a:rPr>
                  <a:t>Trepanning speed (mm/min)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7853483720064274"/>
              <c:y val="0.854630429260858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697792"/>
        <c:crosses val="autoZero"/>
        <c:crossBetween val="midCat"/>
        <c:majorUnit val="50"/>
      </c:valAx>
      <c:valAx>
        <c:axId val="16369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1" i="0" u="none" strike="noStrike" baseline="0">
                    <a:effectLst/>
                  </a:rPr>
                  <a:t>Cycles to failure (x10^3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825671302014559E-2"/>
              <c:y val="0.194413636394840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367513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0000058445421908E-2"/>
          <c:y val="0.93003233357818071"/>
          <c:w val="0.89999988310915613"/>
          <c:h val="5.9505591443615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CMSX-4 - Corrosion-Fatigue, 850</a:t>
            </a:r>
            <a:r>
              <a:rPr lang="en-GB" sz="1200" b="0" baseline="30000"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C,</a:t>
            </a:r>
            <a:r>
              <a:rPr lang="en-GB" sz="1200" b="0" baseline="0">
                <a:latin typeface="Arial" panose="020B0604020202020204" pitchFamily="34" charset="0"/>
                <a:cs typeface="Arial" panose="020B0604020202020204" pitchFamily="34" charset="0"/>
              </a:rPr>
              <a:t> R = 0, 350 MPa</a:t>
            </a:r>
            <a:endParaRPr lang="en-GB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280565463718493"/>
          <c:y val="3.48735832606800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9315110748268"/>
          <c:y val="9.4424302399399002E-2"/>
          <c:w val="0.69495415812749439"/>
          <c:h val="0.68153114252174452"/>
        </c:manualLayout>
      </c:layout>
      <c:scatterChart>
        <c:scatterStyle val="lineMarker"/>
        <c:varyColors val="0"/>
        <c:ser>
          <c:idx val="4"/>
          <c:order val="1"/>
          <c:tx>
            <c:strRef>
              <c:f>'TS vs Life Plots'!$C$56</c:f>
              <c:strCache>
                <c:ptCount val="1"/>
                <c:pt idx="0">
                  <c:v>LTD set 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Plots'!$D$56</c:f>
              <c:numCache>
                <c:formatCode>General</c:formatCode>
                <c:ptCount val="1"/>
                <c:pt idx="0">
                  <c:v>125</c:v>
                </c:pt>
              </c:numCache>
            </c:numRef>
          </c:xVal>
          <c:yVal>
            <c:numRef>
              <c:f>'TS vs Life Plots'!$G$56</c:f>
              <c:numCache>
                <c:formatCode>0.0</c:formatCode>
                <c:ptCount val="1"/>
                <c:pt idx="0">
                  <c:v>97.247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F8-4D9B-9C98-73D40C2C5079}"/>
            </c:ext>
          </c:extLst>
        </c:ser>
        <c:ser>
          <c:idx val="5"/>
          <c:order val="2"/>
          <c:tx>
            <c:strRef>
              <c:f>'TS vs Life Plots'!$C$57</c:f>
              <c:strCache>
                <c:ptCount val="1"/>
                <c:pt idx="0">
                  <c:v>LTD set 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Plots'!$D$57:$D$58</c:f>
              <c:numCache>
                <c:formatCode>General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'TS vs Life Plots'!$G$57:$G$58</c:f>
              <c:numCache>
                <c:formatCode>General</c:formatCode>
                <c:ptCount val="2"/>
                <c:pt idx="0">
                  <c:v>110</c:v>
                </c:pt>
                <c:pt idx="1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F8-4D9B-9C98-73D40C2C5079}"/>
            </c:ext>
          </c:extLst>
        </c:ser>
        <c:ser>
          <c:idx val="6"/>
          <c:order val="3"/>
          <c:tx>
            <c:strRef>
              <c:f>'TS vs Life Plots'!$C$59</c:f>
              <c:strCache>
                <c:ptCount val="1"/>
                <c:pt idx="0">
                  <c:v>LTD set 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'TS vs Life Plots'!$D$59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'TS vs Life Plots'!$G$59</c:f>
              <c:numCache>
                <c:formatCode>0.0</c:formatCode>
                <c:ptCount val="1"/>
                <c:pt idx="0">
                  <c:v>89.075999999999993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F8-4D9B-9C98-73D40C2C5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2800"/>
        <c:axId val="164014720"/>
      </c:scatterChart>
      <c:scatterChart>
        <c:scatterStyle val="smoothMarker"/>
        <c:varyColors val="0"/>
        <c:ser>
          <c:idx val="3"/>
          <c:order val="0"/>
          <c:tx>
            <c:v>EDM set D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50</c:v>
              </c:pt>
              <c:pt idx="1">
                <c:v>200</c:v>
              </c:pt>
            </c:numLit>
          </c:xVal>
          <c:yVal>
            <c:numLit>
              <c:formatCode>General</c:formatCode>
              <c:ptCount val="2"/>
              <c:pt idx="0">
                <c:v>110</c:v>
              </c:pt>
              <c:pt idx="1">
                <c:v>110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FF8-4D9B-9C98-73D40C2C5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2800"/>
        <c:axId val="164014720"/>
      </c:scatterChart>
      <c:valAx>
        <c:axId val="164012800"/>
        <c:scaling>
          <c:orientation val="minMax"/>
          <c:max val="200"/>
          <c:min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Peak power (kW)</a:t>
                </a:r>
              </a:p>
            </c:rich>
          </c:tx>
          <c:layout>
            <c:manualLayout>
              <c:xMode val="edge"/>
              <c:yMode val="edge"/>
              <c:x val="0.40853642143357266"/>
              <c:y val="0.854630429260858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4014720"/>
        <c:crosses val="autoZero"/>
        <c:crossBetween val="midCat"/>
        <c:majorUnit val="50"/>
      </c:valAx>
      <c:valAx>
        <c:axId val="16401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Cycles to failure (x10^3)</a:t>
                </a:r>
              </a:p>
            </c:rich>
          </c:tx>
          <c:layout>
            <c:manualLayout>
              <c:xMode val="edge"/>
              <c:yMode val="edge"/>
              <c:x val="2.0041519627726042E-2"/>
              <c:y val="0.2641608029162004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4012800"/>
        <c:crosses val="autoZero"/>
        <c:crossBetween val="midCat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422627028202257E-2"/>
          <c:y val="0.93351969190424866"/>
          <c:w val="0.89999988310915613"/>
          <c:h val="5.9505591443615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CMSX-4 - Corrosion-Fatigue, 850</a:t>
            </a:r>
            <a:r>
              <a:rPr lang="en-GB" sz="1200" b="0" baseline="30000"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GB" sz="1200" b="0">
                <a:latin typeface="Arial" panose="020B0604020202020204" pitchFamily="34" charset="0"/>
                <a:cs typeface="Arial" panose="020B0604020202020204" pitchFamily="34" charset="0"/>
              </a:rPr>
              <a:t>C,</a:t>
            </a:r>
            <a:r>
              <a:rPr lang="en-GB" sz="1200" b="0" baseline="0">
                <a:latin typeface="Arial" panose="020B0604020202020204" pitchFamily="34" charset="0"/>
                <a:cs typeface="Arial" panose="020B0604020202020204" pitchFamily="34" charset="0"/>
              </a:rPr>
              <a:t> R = 0, 290 MPa</a:t>
            </a:r>
            <a:endParaRPr lang="en-GB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280565463718493"/>
          <c:y val="3.48735832606800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9315110748268"/>
          <c:y val="9.4424302399399002E-2"/>
          <c:w val="0.69495415812749439"/>
          <c:h val="0.68153114252174452"/>
        </c:manualLayout>
      </c:layout>
      <c:scatterChart>
        <c:scatterStyle val="lineMarker"/>
        <c:varyColors val="0"/>
        <c:ser>
          <c:idx val="5"/>
          <c:order val="1"/>
          <c:tx>
            <c:strRef>
              <c:f>'TS vs Life Plots'!$N$56</c:f>
              <c:strCache>
                <c:ptCount val="1"/>
                <c:pt idx="0">
                  <c:v>LTD set 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'TS vs Life Plots'!$O$56:$O$57</c:f>
              <c:numCache>
                <c:formatCode>General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'TS vs Life Plots'!$Q$56:$Q$57</c:f>
              <c:numCache>
                <c:formatCode>General</c:formatCode>
                <c:ptCount val="2"/>
                <c:pt idx="0">
                  <c:v>110</c:v>
                </c:pt>
                <c:pt idx="1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15-4230-93D7-28F6B8BD209A}"/>
            </c:ext>
          </c:extLst>
        </c:ser>
        <c:ser>
          <c:idx val="6"/>
          <c:order val="2"/>
          <c:tx>
            <c:strRef>
              <c:f>'TS vs Life Plots'!$N$58</c:f>
              <c:strCache>
                <c:ptCount val="1"/>
                <c:pt idx="0">
                  <c:v>LTD set 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tx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Pt>
            <c:idx val="0"/>
            <c:marker>
              <c:symbol val="triangle"/>
              <c:size val="12"/>
              <c:spPr>
                <a:solidFill>
                  <a:srgbClr val="FF0000"/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</c:dPt>
          <c:xVal>
            <c:numRef>
              <c:f>'TS vs Life Plots'!$O$58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'TS vs Life Plots'!$Q$58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15-4230-93D7-28F6B8BD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47264"/>
        <c:axId val="164353536"/>
      </c:scatterChart>
      <c:scatterChart>
        <c:scatterStyle val="smoothMarker"/>
        <c:varyColors val="0"/>
        <c:ser>
          <c:idx val="3"/>
          <c:order val="0"/>
          <c:tx>
            <c:v>EDM set D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8</c:v>
              </c:pt>
              <c:pt idx="1">
                <c:v>14</c:v>
              </c:pt>
            </c:numLit>
          </c:xVal>
          <c:yVal>
            <c:numLit>
              <c:formatCode>General</c:formatCode>
              <c:ptCount val="2"/>
              <c:pt idx="0">
                <c:v>110</c:v>
              </c:pt>
              <c:pt idx="1">
                <c:v>110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C15-4230-93D7-28F6B8BD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47264"/>
        <c:axId val="164353536"/>
      </c:scatterChart>
      <c:valAx>
        <c:axId val="164347264"/>
        <c:scaling>
          <c:orientation val="minMax"/>
          <c:max val="200"/>
          <c:min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Peak power (kW)</a:t>
                </a:r>
              </a:p>
            </c:rich>
          </c:tx>
          <c:layout>
            <c:manualLayout>
              <c:xMode val="edge"/>
              <c:yMode val="edge"/>
              <c:x val="0.40853642143357266"/>
              <c:y val="0.854630429260858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4353536"/>
        <c:crosses val="autoZero"/>
        <c:crossBetween val="midCat"/>
        <c:majorUnit val="50"/>
      </c:valAx>
      <c:valAx>
        <c:axId val="16435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Cycles to failure </a:t>
                </a:r>
                <a:r>
                  <a:rPr lang="en-GB" sz="1200" b="1" i="0" baseline="0">
                    <a:effectLst/>
                  </a:rPr>
                  <a:t>(x10^3)</a:t>
                </a:r>
                <a:endParaRPr lang="en-GB" sz="12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813381399041179E-2"/>
              <c:y val="0.159540053134160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4347264"/>
        <c:crosses val="autoZero"/>
        <c:crossBetween val="midCat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422627028202257E-2"/>
          <c:y val="0.93351969190424866"/>
          <c:w val="0.89999988310915613"/>
          <c:h val="5.9505591443615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B9DF9E2-4CC7-42D9-9D4E-C851156DD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0.78884</cdr:x>
      <cdr:y>0.55719</cdr:y>
    </cdr:from>
    <cdr:to>
      <cdr:x>0.84922</cdr:x>
      <cdr:y>0.6623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182C4656-17C6-4AD5-B1CF-18FF782476CE}"/>
            </a:ext>
          </a:extLst>
        </cdr:cNvPr>
        <cdr:cNvSpPr txBox="1"/>
      </cdr:nvSpPr>
      <cdr:spPr>
        <a:xfrm xmlns:a="http://schemas.openxmlformats.org/drawingml/2006/main">
          <a:off x="7339854" y="3386124"/>
          <a:ext cx="561755" cy="638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0.66392</cdr:x>
      <cdr:y>0.51785</cdr:y>
    </cdr:from>
    <cdr:to>
      <cdr:x>0.71502</cdr:x>
      <cdr:y>0.56202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AA71FAE-0ABC-44F7-A755-5BBD811313F5}"/>
            </a:ext>
          </a:extLst>
        </cdr:cNvPr>
        <cdr:cNvSpPr txBox="1"/>
      </cdr:nvSpPr>
      <cdr:spPr>
        <a:xfrm xmlns:a="http://schemas.openxmlformats.org/drawingml/2006/main">
          <a:off x="6178428" y="3146941"/>
          <a:ext cx="475465" cy="26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0.23698</cdr:x>
      <cdr:y>0.1088</cdr:y>
    </cdr:from>
    <cdr:to>
      <cdr:x>0.72551</cdr:x>
      <cdr:y>0.25124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xmlns="" id="{759152E7-AA21-4FD5-8C34-AC46D893C803}"/>
            </a:ext>
          </a:extLst>
        </cdr:cNvPr>
        <cdr:cNvSpPr/>
      </cdr:nvSpPr>
      <cdr:spPr>
        <a:xfrm xmlns:a="http://schemas.openxmlformats.org/drawingml/2006/main">
          <a:off x="2205301" y="661172"/>
          <a:ext cx="4546244" cy="8656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Material:</a:t>
          </a:r>
          <a:r>
            <a:rPr lang="en-US" sz="1200" b="1" i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2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CMSX-4 </a:t>
          </a:r>
        </a:p>
        <a:p xmlns:a="http://schemas.openxmlformats.org/drawingml/2006/main">
          <a:r>
            <a:rPr lang="en-US" sz="12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Test conditions: 850 </a:t>
          </a:r>
          <a:r>
            <a:rPr lang="en-US" sz="1200" b="1" i="0" baseline="30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</a:t>
          </a:r>
          <a:r>
            <a:rPr lang="en-US" sz="12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C, Air </a:t>
          </a:r>
          <a:r>
            <a:rPr lang="en-US" sz="1200" b="1" i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+ SO</a:t>
          </a:r>
          <a:r>
            <a:rPr lang="en-US" sz="1200" b="1" i="0" baseline="-25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</a:t>
          </a:r>
          <a:r>
            <a:rPr lang="en-US" sz="1200" b="1" i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 xmlns:a="http://schemas.openxmlformats.org/drawingml/2006/main">
          <a:r>
            <a:rPr lang="en-US" sz="1200" b="1" i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unb = unbroken/stopped at 110,000 Cycles</a:t>
          </a:r>
        </a:p>
        <a:p xmlns:a="http://schemas.openxmlformats.org/drawingml/2006/main">
          <a:endParaRPr lang="en-US" sz="1200" b="1" i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0.13349</cdr:x>
      <cdr:y>0.69668</cdr:y>
    </cdr:from>
    <cdr:to>
      <cdr:x>0.36751</cdr:x>
      <cdr:y>0.84326</cdr:y>
    </cdr:to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xmlns="" id="{E600E8E3-F6EE-47EC-BCAF-7774BAC6D534}"/>
            </a:ext>
          </a:extLst>
        </cdr:cNvPr>
        <cdr:cNvGrpSpPr/>
      </cdr:nvGrpSpPr>
      <cdr:grpSpPr>
        <a:xfrm xmlns:a="http://schemas.openxmlformats.org/drawingml/2006/main">
          <a:off x="1241575" y="4235251"/>
          <a:ext cx="2176592" cy="891088"/>
          <a:chOff x="7009652" y="3042768"/>
          <a:chExt cx="2179171" cy="891922"/>
        </a:xfrm>
      </cdr:grpSpPr>
      <cdr:sp macro="" textlink="">
        <cdr:nvSpPr>
          <cdr:cNvPr id="12" name="Rectangle 11">
            <a:extLst xmlns:a="http://schemas.openxmlformats.org/drawingml/2006/main">
              <a:ext uri="{FF2B5EF4-FFF2-40B4-BE49-F238E27FC236}">
                <a16:creationId xmlns:a16="http://schemas.microsoft.com/office/drawing/2014/main" xmlns="" id="{14DD8B19-4C82-4BB6-9482-444EEB1CA8FD}"/>
              </a:ext>
            </a:extLst>
          </cdr:cNvPr>
          <cdr:cNvSpPr/>
        </cdr:nvSpPr>
        <cdr:spPr>
          <a:xfrm xmlns:a="http://schemas.openxmlformats.org/drawingml/2006/main">
            <a:off x="7009652" y="3042768"/>
            <a:ext cx="2179171" cy="89192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 i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    Max</a:t>
            </a:r>
            <a:r>
              <a:rPr lang="en-US" sz="1200" b="1" i="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RLT = ≤ 65 µm</a:t>
            </a:r>
          </a:p>
          <a:p xmlns:a="http://schemas.openxmlformats.org/drawingml/2006/main">
            <a:r>
              <a:rPr lang="en-US" sz="1200" b="1" i="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    Max RLT = ≤ 50 µm</a:t>
            </a:r>
          </a:p>
          <a:p xmlns:a="http://schemas.openxmlformats.org/drawingml/2006/main">
            <a:r>
              <a:rPr lang="en-US" sz="1200" b="1" i="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    Max RLT = ≥ 75 µm</a:t>
            </a:r>
          </a:p>
          <a:p xmlns:a="http://schemas.openxmlformats.org/drawingml/2006/main">
            <a:r>
              <a:rPr lang="en-US" sz="1200" b="1" i="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    Max RLT = ≤ 25 µm</a:t>
            </a:r>
            <a:endParaRPr lang="en-US" sz="12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5" name="Oval 4">
            <a:extLst xmlns:a="http://schemas.openxmlformats.org/drawingml/2006/main">
              <a:ext uri="{FF2B5EF4-FFF2-40B4-BE49-F238E27FC236}">
                <a16:creationId xmlns:a16="http://schemas.microsoft.com/office/drawing/2014/main" xmlns="" id="{AD72BC88-0770-420C-80B6-F6E5400191E8}"/>
              </a:ext>
            </a:extLst>
          </cdr:cNvPr>
          <cdr:cNvSpPr/>
        </cdr:nvSpPr>
        <cdr:spPr>
          <a:xfrm xmlns:a="http://schemas.openxmlformats.org/drawingml/2006/main">
            <a:off x="7115734" y="3104030"/>
            <a:ext cx="123265" cy="13447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 b="1"/>
          </a:p>
        </cdr:txBody>
      </cdr:sp>
      <cdr:sp macro="" textlink="">
        <cdr:nvSpPr>
          <cdr:cNvPr id="14" name="Rectangle 13">
            <a:extLst xmlns:a="http://schemas.openxmlformats.org/drawingml/2006/main">
              <a:ext uri="{FF2B5EF4-FFF2-40B4-BE49-F238E27FC236}">
                <a16:creationId xmlns:a16="http://schemas.microsoft.com/office/drawing/2014/main" xmlns="" id="{5BE8500A-581D-45A9-8F39-E3E17809E482}"/>
              </a:ext>
            </a:extLst>
          </cdr:cNvPr>
          <cdr:cNvSpPr/>
        </cdr:nvSpPr>
        <cdr:spPr>
          <a:xfrm xmlns:a="http://schemas.openxmlformats.org/drawingml/2006/main">
            <a:off x="7104529" y="3305735"/>
            <a:ext cx="145677" cy="13447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D050"/>
          </a:solid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3">
              <a:shade val="50000"/>
            </a:schemeClr>
          </a:lnRef>
          <a:fillRef xmlns:a="http://schemas.openxmlformats.org/drawingml/2006/main" idx="1">
            <a:schemeClr val="accent3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 b="1"/>
          </a:p>
        </cdr:txBody>
      </cdr:sp>
      <cdr:sp macro="" textlink="">
        <cdr:nvSpPr>
          <cdr:cNvPr id="15" name="Isosceles Triangle 14">
            <a:extLst xmlns:a="http://schemas.openxmlformats.org/drawingml/2006/main">
              <a:ext uri="{FF2B5EF4-FFF2-40B4-BE49-F238E27FC236}">
                <a16:creationId xmlns:a16="http://schemas.microsoft.com/office/drawing/2014/main" xmlns="" id="{CE83157A-A994-4214-B6F0-E4F09216D1AA}"/>
              </a:ext>
            </a:extLst>
          </cdr:cNvPr>
          <cdr:cNvSpPr/>
        </cdr:nvSpPr>
        <cdr:spPr>
          <a:xfrm xmlns:a="http://schemas.openxmlformats.org/drawingml/2006/main">
            <a:off x="7115735" y="3462618"/>
            <a:ext cx="123265" cy="145677"/>
          </a:xfrm>
          <a:prstGeom xmlns:a="http://schemas.openxmlformats.org/drawingml/2006/main" prst="triangle">
            <a:avLst/>
          </a:prstGeom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2">
              <a:shade val="50000"/>
            </a:schemeClr>
          </a:lnRef>
          <a:fillRef xmlns:a="http://schemas.openxmlformats.org/drawingml/2006/main" idx="1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 b="1"/>
              <a:t>      </a:t>
            </a:r>
          </a:p>
        </cdr:txBody>
      </cdr:sp>
    </cdr:grpSp>
  </cdr:relSizeAnchor>
  <cdr:relSizeAnchor xmlns:cdr="http://schemas.openxmlformats.org/drawingml/2006/chartDrawing">
    <cdr:from>
      <cdr:x>0.67016</cdr:x>
      <cdr:y>0.55049</cdr:y>
    </cdr:from>
    <cdr:to>
      <cdr:x>0.72125</cdr:x>
      <cdr:y>0.59467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B8DD530-FB8B-4372-ABD9-F05D0A73860E}"/>
            </a:ext>
          </a:extLst>
        </cdr:cNvPr>
        <cdr:cNvSpPr txBox="1"/>
      </cdr:nvSpPr>
      <cdr:spPr>
        <a:xfrm xmlns:a="http://schemas.openxmlformats.org/drawingml/2006/main">
          <a:off x="6236446" y="3345329"/>
          <a:ext cx="475465" cy="26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0.67016</cdr:x>
      <cdr:y>0.56709</cdr:y>
    </cdr:from>
    <cdr:to>
      <cdr:x>0.72125</cdr:x>
      <cdr:y>0.61127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B8DD530-FB8B-4372-ABD9-F05D0A73860E}"/>
            </a:ext>
          </a:extLst>
        </cdr:cNvPr>
        <cdr:cNvSpPr txBox="1"/>
      </cdr:nvSpPr>
      <cdr:spPr>
        <a:xfrm xmlns:a="http://schemas.openxmlformats.org/drawingml/2006/main">
          <a:off x="6236447" y="3446183"/>
          <a:ext cx="475465" cy="26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0.66655</cdr:x>
      <cdr:y>0.59844</cdr:y>
    </cdr:from>
    <cdr:to>
      <cdr:x>0.71764</cdr:x>
      <cdr:y>0.64261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6D28387-2BC9-4B68-B9FF-BCF967775855}"/>
            </a:ext>
          </a:extLst>
        </cdr:cNvPr>
        <cdr:cNvSpPr txBox="1"/>
      </cdr:nvSpPr>
      <cdr:spPr>
        <a:xfrm xmlns:a="http://schemas.openxmlformats.org/drawingml/2006/main">
          <a:off x="6202829" y="3636683"/>
          <a:ext cx="475465" cy="26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0.65752</cdr:x>
      <cdr:y>0.38776</cdr:y>
    </cdr:from>
    <cdr:to>
      <cdr:x>0.70861</cdr:x>
      <cdr:y>0.43193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6D28387-2BC9-4B68-B9FF-BCF967775855}"/>
            </a:ext>
          </a:extLst>
        </cdr:cNvPr>
        <cdr:cNvSpPr txBox="1"/>
      </cdr:nvSpPr>
      <cdr:spPr>
        <a:xfrm xmlns:a="http://schemas.openxmlformats.org/drawingml/2006/main">
          <a:off x="6118828" y="2356428"/>
          <a:ext cx="475439" cy="268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0.67498</cdr:x>
      <cdr:y>0.61688</cdr:y>
    </cdr:from>
    <cdr:to>
      <cdr:x>0.72607</cdr:x>
      <cdr:y>0.66105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49D4C15-B230-4E19-A703-819E93A2505F}"/>
            </a:ext>
          </a:extLst>
        </cdr:cNvPr>
        <cdr:cNvSpPr txBox="1"/>
      </cdr:nvSpPr>
      <cdr:spPr>
        <a:xfrm xmlns:a="http://schemas.openxmlformats.org/drawingml/2006/main">
          <a:off x="6281270" y="3748741"/>
          <a:ext cx="475465" cy="26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0.61718</cdr:x>
      <cdr:y>0.57078</cdr:y>
    </cdr:from>
    <cdr:to>
      <cdr:x>0.66827</cdr:x>
      <cdr:y>0.61495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FAF65C9-9943-42E6-81C5-52A4B011C9F6}"/>
            </a:ext>
          </a:extLst>
        </cdr:cNvPr>
        <cdr:cNvSpPr txBox="1"/>
      </cdr:nvSpPr>
      <cdr:spPr>
        <a:xfrm xmlns:a="http://schemas.openxmlformats.org/drawingml/2006/main">
          <a:off x="5743408" y="3468602"/>
          <a:ext cx="475440" cy="268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  <cdr:relSizeAnchor xmlns:cdr="http://schemas.openxmlformats.org/drawingml/2006/chartDrawing">
    <cdr:from>
      <cdr:x>0.14432</cdr:x>
      <cdr:y>0.80251</cdr:y>
    </cdr:from>
    <cdr:to>
      <cdr:x>0.1607</cdr:x>
      <cdr:y>0.82759</cdr:y>
    </cdr:to>
    <cdr:sp macro="" textlink="">
      <cdr:nvSpPr>
        <cdr:cNvPr id="2" name="Diamond 1">
          <a:extLst xmlns:a="http://schemas.openxmlformats.org/drawingml/2006/main">
            <a:ext uri="{FF2B5EF4-FFF2-40B4-BE49-F238E27FC236}">
              <a16:creationId xmlns:a16="http://schemas.microsoft.com/office/drawing/2014/main" xmlns="" id="{9EEDBCCE-E2D8-4392-A8B7-F8540D4ADD25}"/>
            </a:ext>
          </a:extLst>
        </cdr:cNvPr>
        <cdr:cNvSpPr/>
      </cdr:nvSpPr>
      <cdr:spPr>
        <a:xfrm xmlns:a="http://schemas.openxmlformats.org/drawingml/2006/main">
          <a:off x="1343025" y="4876800"/>
          <a:ext cx="152400" cy="152400"/>
        </a:xfrm>
        <a:prstGeom xmlns:a="http://schemas.openxmlformats.org/drawingml/2006/main" prst="diamond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0.65872</cdr:x>
      <cdr:y>0.34258</cdr:y>
    </cdr:from>
    <cdr:to>
      <cdr:x>0.70981</cdr:x>
      <cdr:y>0.38675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AF71FE6-1E6F-4757-87DD-48AE36E61352}"/>
            </a:ext>
          </a:extLst>
        </cdr:cNvPr>
        <cdr:cNvSpPr txBox="1"/>
      </cdr:nvSpPr>
      <cdr:spPr>
        <a:xfrm xmlns:a="http://schemas.openxmlformats.org/drawingml/2006/main">
          <a:off x="6129991" y="2081866"/>
          <a:ext cx="475439" cy="268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unb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277091</xdr:colOff>
      <xdr:row>1</xdr:row>
      <xdr:rowOff>103909</xdr:rowOff>
    </xdr:from>
    <xdr:to>
      <xdr:col>8</xdr:col>
      <xdr:colOff>266585</xdr:colOff>
      <xdr:row>20</xdr:row>
      <xdr:rowOff>126134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22412</xdr:rowOff>
    </xdr:from>
    <xdr:to>
      <xdr:col>20</xdr:col>
      <xdr:colOff>292053</xdr:colOff>
      <xdr:row>20</xdr:row>
      <xdr:rowOff>44637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44823</xdr:colOff>
      <xdr:row>33</xdr:row>
      <xdr:rowOff>22412</xdr:rowOff>
    </xdr:from>
    <xdr:to>
      <xdr:col>8</xdr:col>
      <xdr:colOff>639435</xdr:colOff>
      <xdr:row>52</xdr:row>
      <xdr:rowOff>44637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19</xdr:col>
      <xdr:colOff>213611</xdr:colOff>
      <xdr:row>52</xdr:row>
      <xdr:rowOff>22225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0.21394</cdr:x>
      <cdr:y>0.09847</cdr:y>
    </cdr:from>
    <cdr:to>
      <cdr:x>0.39209</cdr:x>
      <cdr:y>0.34956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2275238-B86E-425C-B73A-954302639F47}"/>
            </a:ext>
          </a:extLst>
        </cdr:cNvPr>
        <cdr:cNvSpPr txBox="1"/>
      </cdr:nvSpPr>
      <cdr:spPr>
        <a:xfrm xmlns:a="http://schemas.openxmlformats.org/drawingml/2006/main">
          <a:off x="1098177" y="3585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0.20958</cdr:x>
      <cdr:y>0.09847</cdr:y>
    </cdr:from>
    <cdr:to>
      <cdr:x>0.57634</cdr:x>
      <cdr:y>0.16924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46CA22A2-F294-43A9-B6D0-389AFE470DB4}"/>
            </a:ext>
          </a:extLst>
        </cdr:cNvPr>
        <cdr:cNvSpPr txBox="1"/>
      </cdr:nvSpPr>
      <cdr:spPr>
        <a:xfrm xmlns:a="http://schemas.openxmlformats.org/drawingml/2006/main">
          <a:off x="1075765" y="358587"/>
          <a:ext cx="1882588" cy="257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200 x 10^3 Cycles - Plain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CMSX-4 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0.21176</cdr:x>
      <cdr:y>0.11077</cdr:y>
    </cdr:from>
    <cdr:to>
      <cdr:x>0.21176</cdr:x>
      <cdr:y>0.1602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xmlns="" id="{EE9DA88C-D02D-4BCE-9EFC-96AB58F8BD29}"/>
            </a:ext>
          </a:extLst>
        </cdr:cNvPr>
        <cdr:cNvCxnSpPr/>
      </cdr:nvCxnSpPr>
      <cdr:spPr>
        <a:xfrm xmlns:a="http://schemas.openxmlformats.org/drawingml/2006/main" flipV="1">
          <a:off x="1086971" y="403412"/>
          <a:ext cx="0" cy="1800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0.42352</cdr:x>
      <cdr:y>0.16001</cdr:y>
    </cdr:from>
    <cdr:to>
      <cdr:x>0.50866</cdr:x>
      <cdr:y>0.28001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04F6D15-9A7D-42B9-8FE4-4EA66A66252C}"/>
            </a:ext>
          </a:extLst>
        </cdr:cNvPr>
        <cdr:cNvSpPr txBox="1"/>
      </cdr:nvSpPr>
      <cdr:spPr>
        <a:xfrm xmlns:a="http://schemas.openxmlformats.org/drawingml/2006/main">
          <a:off x="2173941" y="582707"/>
          <a:ext cx="437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unbroken</a:t>
          </a:r>
        </a:p>
        <a:p xmlns:a="http://schemas.openxmlformats.org/drawingml/2006/main">
          <a:r>
            <a:rPr lang="en-GB" sz="1100"/>
            <a:t>unbroken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0.73469</cdr:x>
      <cdr:y>0.20781</cdr:y>
    </cdr:from>
    <cdr:to>
      <cdr:x>0.81983</cdr:x>
      <cdr:y>0.28309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88FAFE1-738B-4F41-8E53-BDA4971E5885}"/>
            </a:ext>
          </a:extLst>
        </cdr:cNvPr>
        <cdr:cNvSpPr txBox="1"/>
      </cdr:nvSpPr>
      <cdr:spPr>
        <a:xfrm xmlns:a="http://schemas.openxmlformats.org/drawingml/2006/main">
          <a:off x="3771153" y="756770"/>
          <a:ext cx="437030" cy="274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unbroken, EDM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0.42352</cdr:x>
      <cdr:y>0.16001</cdr:y>
    </cdr:from>
    <cdr:to>
      <cdr:x>0.50866</cdr:x>
      <cdr:y>0.28001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2ADD75E-93CF-4AB1-894A-834C5D99553B}"/>
            </a:ext>
          </a:extLst>
        </cdr:cNvPr>
        <cdr:cNvSpPr txBox="1"/>
      </cdr:nvSpPr>
      <cdr:spPr>
        <a:xfrm xmlns:a="http://schemas.openxmlformats.org/drawingml/2006/main">
          <a:off x="2173941" y="582707"/>
          <a:ext cx="437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unbroken</a:t>
          </a:r>
        </a:p>
        <a:p xmlns:a="http://schemas.openxmlformats.org/drawingml/2006/main">
          <a:r>
            <a:rPr lang="en-GB" sz="1100"/>
            <a:t>unbroken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0.75434</cdr:x>
      <cdr:y>0.2632</cdr:y>
    </cdr:from>
    <cdr:to>
      <cdr:x>0.83948</cdr:x>
      <cdr:y>0.33848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80FEC14-3C37-44FC-A1D5-BED3CD48EDFA}"/>
            </a:ext>
          </a:extLst>
        </cdr:cNvPr>
        <cdr:cNvSpPr txBox="1"/>
      </cdr:nvSpPr>
      <cdr:spPr>
        <a:xfrm xmlns:a="http://schemas.openxmlformats.org/drawingml/2006/main">
          <a:off x="3872012" y="958493"/>
          <a:ext cx="437023" cy="274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unbroken, EDM </a:t>
          </a:r>
        </a:p>
      </cdr:txBody>
    </cdr:sp>
  </cdr:relSizeAnchor>
  <cdr:relSizeAnchor xmlns:cdr="http://schemas.openxmlformats.org/drawingml/2006/chartDrawing">
    <cdr:from>
      <cdr:x>0.67574</cdr:x>
      <cdr:y>0.18934</cdr:y>
    </cdr:from>
    <cdr:to>
      <cdr:x>0.76088</cdr:x>
      <cdr:y>0.26462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A0FD191-90DA-48F4-9814-CF1D4D9F078C}"/>
            </a:ext>
          </a:extLst>
        </cdr:cNvPr>
        <cdr:cNvSpPr txBox="1"/>
      </cdr:nvSpPr>
      <cdr:spPr>
        <a:xfrm xmlns:a="http://schemas.openxmlformats.org/drawingml/2006/main">
          <a:off x="3468594" y="689535"/>
          <a:ext cx="437023" cy="274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unbroken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67"/>
  <sheetViews>
    <sheetView topLeftCell="A3" zoomScale="85" zoomScaleNormal="85" workbookViewId="0">
      <selection activeCell="I60" sqref="I60"/>
    </sheetView>
  </sheetViews>
  <sheetFormatPr defaultRowHeight="15" x14ac:dyDescent="0.25"/>
  <cols>
    <col min="1" max="1" width="10.28515625" customWidth="1"/>
    <col min="2" max="2" width="16" bestFit="1" customWidth="1"/>
    <col min="3" max="3" width="14" customWidth="1"/>
    <col min="4" max="4" width="15" bestFit="1" customWidth="1"/>
    <col min="5" max="5" width="21.85546875" bestFit="1" customWidth="1"/>
    <col min="6" max="7" width="19.140625" customWidth="1"/>
    <col min="8" max="8" width="12" style="1" customWidth="1"/>
    <col min="9" max="9" width="13.28515625" customWidth="1"/>
    <col min="10" max="10" width="15.85546875" customWidth="1"/>
    <col min="11" max="11" width="17.28515625" bestFit="1" customWidth="1"/>
    <col min="12" max="12" width="11" bestFit="1" customWidth="1"/>
    <col min="13" max="13" width="8.140625" bestFit="1" customWidth="1"/>
    <col min="14" max="14" width="13.7109375" customWidth="1"/>
    <col min="15" max="15" width="11.28515625" customWidth="1"/>
    <col min="16" max="16" width="12.28515625" bestFit="1" customWidth="1"/>
    <col min="19" max="19" width="12.140625" bestFit="1" customWidth="1"/>
    <col min="20" max="20" width="12.140625" customWidth="1"/>
    <col min="21" max="21" width="15" bestFit="1" customWidth="1"/>
  </cols>
  <sheetData>
    <row r="2" spans="1:127" ht="18.75" x14ac:dyDescent="0.3">
      <c r="A2" s="16" t="s">
        <v>56</v>
      </c>
    </row>
    <row r="3" spans="1:127" ht="18.75" x14ac:dyDescent="0.3">
      <c r="A3" s="16" t="s">
        <v>57</v>
      </c>
    </row>
    <row r="4" spans="1:127" ht="18" customHeight="1" x14ac:dyDescent="0.25"/>
    <row r="5" spans="1:127" s="6" customFormat="1" ht="43.5" customHeight="1" x14ac:dyDescent="0.35">
      <c r="A5" s="3" t="s">
        <v>41</v>
      </c>
      <c r="B5" s="3" t="s">
        <v>6</v>
      </c>
      <c r="C5" s="3" t="s">
        <v>42</v>
      </c>
      <c r="D5" s="3" t="s">
        <v>44</v>
      </c>
      <c r="E5" s="3" t="s">
        <v>53</v>
      </c>
      <c r="F5" s="3" t="s">
        <v>49</v>
      </c>
      <c r="G5" s="3" t="s">
        <v>54</v>
      </c>
      <c r="H5" s="38" t="s">
        <v>67</v>
      </c>
      <c r="I5" s="3" t="s">
        <v>46</v>
      </c>
      <c r="J5" s="3" t="s">
        <v>45</v>
      </c>
      <c r="K5" s="3" t="s">
        <v>55</v>
      </c>
      <c r="L5" s="4" t="s">
        <v>7</v>
      </c>
      <c r="M5" s="5"/>
      <c r="N5" s="5"/>
      <c r="O5" s="5"/>
      <c r="P5" s="5"/>
      <c r="Q5" s="5"/>
      <c r="R5" s="5"/>
      <c r="S5" s="5"/>
      <c r="T5" s="5"/>
      <c r="U5" s="5"/>
      <c r="V5" s="18"/>
      <c r="W5" s="1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</row>
    <row r="6" spans="1:127" s="8" customFormat="1" ht="15" customHeight="1" x14ac:dyDescent="0.2">
      <c r="A6" s="11">
        <v>1</v>
      </c>
      <c r="B6" s="11" t="s">
        <v>8</v>
      </c>
      <c r="C6" s="11" t="s">
        <v>43</v>
      </c>
      <c r="D6" s="11" t="s">
        <v>0</v>
      </c>
      <c r="E6" s="11">
        <v>850</v>
      </c>
      <c r="F6" s="11" t="s">
        <v>48</v>
      </c>
      <c r="G6" s="11" t="s">
        <v>50</v>
      </c>
      <c r="H6" s="10">
        <v>0</v>
      </c>
      <c r="I6" s="11">
        <v>550</v>
      </c>
      <c r="J6" s="12">
        <v>6353</v>
      </c>
      <c r="K6" s="12">
        <f>J6/1000</f>
        <v>6.3529999999999998</v>
      </c>
      <c r="L6" s="11"/>
      <c r="M6" s="7"/>
      <c r="N6" s="7"/>
      <c r="O6" s="7"/>
      <c r="P6" s="13"/>
      <c r="Q6" s="7"/>
      <c r="R6" s="7"/>
      <c r="S6" s="7"/>
      <c r="T6" s="7"/>
      <c r="U6" s="1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</row>
    <row r="7" spans="1:127" s="8" customFormat="1" ht="15" customHeight="1" x14ac:dyDescent="0.2">
      <c r="A7" s="11">
        <v>2</v>
      </c>
      <c r="B7" s="11" t="s">
        <v>12</v>
      </c>
      <c r="C7" s="11" t="s">
        <v>43</v>
      </c>
      <c r="D7" s="11" t="s">
        <v>0</v>
      </c>
      <c r="E7" s="11">
        <v>850</v>
      </c>
      <c r="F7" s="11" t="s">
        <v>48</v>
      </c>
      <c r="G7" s="11" t="s">
        <v>50</v>
      </c>
      <c r="H7" s="10">
        <v>0</v>
      </c>
      <c r="I7" s="11">
        <v>450</v>
      </c>
      <c r="J7" s="12">
        <v>50089</v>
      </c>
      <c r="K7" s="12">
        <f t="shared" ref="K7:K10" si="0">J7/1000</f>
        <v>50.088999999999999</v>
      </c>
      <c r="L7" s="11"/>
      <c r="M7" s="7"/>
      <c r="N7" s="7"/>
      <c r="O7" s="7"/>
      <c r="P7" s="13"/>
      <c r="Q7" s="7"/>
      <c r="R7" s="7"/>
      <c r="S7" s="7"/>
      <c r="T7" s="7"/>
      <c r="U7" s="1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</row>
    <row r="8" spans="1:127" s="8" customFormat="1" ht="15" customHeight="1" x14ac:dyDescent="0.2">
      <c r="A8" s="11">
        <v>3</v>
      </c>
      <c r="B8" s="11" t="s">
        <v>16</v>
      </c>
      <c r="C8" s="11" t="s">
        <v>43</v>
      </c>
      <c r="D8" s="11" t="s">
        <v>0</v>
      </c>
      <c r="E8" s="11">
        <v>850</v>
      </c>
      <c r="F8" s="11" t="s">
        <v>48</v>
      </c>
      <c r="G8" s="11" t="s">
        <v>50</v>
      </c>
      <c r="H8" s="10">
        <v>0</v>
      </c>
      <c r="I8" s="11">
        <v>450</v>
      </c>
      <c r="J8" s="12">
        <v>58891</v>
      </c>
      <c r="K8" s="12">
        <f t="shared" si="0"/>
        <v>58.890999999999998</v>
      </c>
      <c r="L8" s="11"/>
      <c r="M8" s="7"/>
      <c r="N8" s="7"/>
      <c r="O8" s="7"/>
      <c r="P8" s="13"/>
      <c r="Q8" s="7"/>
      <c r="R8" s="7"/>
      <c r="S8" s="7"/>
      <c r="T8" s="7"/>
      <c r="U8" s="1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</row>
    <row r="9" spans="1:127" s="8" customFormat="1" ht="15" customHeight="1" x14ac:dyDescent="0.2">
      <c r="A9" s="11">
        <v>4</v>
      </c>
      <c r="B9" s="11" t="s">
        <v>20</v>
      </c>
      <c r="C9" s="11" t="s">
        <v>43</v>
      </c>
      <c r="D9" s="11" t="s">
        <v>0</v>
      </c>
      <c r="E9" s="11">
        <v>850</v>
      </c>
      <c r="F9" s="11" t="s">
        <v>48</v>
      </c>
      <c r="G9" s="11" t="s">
        <v>50</v>
      </c>
      <c r="H9" s="10">
        <v>0</v>
      </c>
      <c r="I9" s="11">
        <v>350</v>
      </c>
      <c r="J9" s="12">
        <v>97247</v>
      </c>
      <c r="K9" s="12">
        <f t="shared" si="0"/>
        <v>97.247</v>
      </c>
      <c r="L9" s="11"/>
      <c r="M9" s="7"/>
      <c r="N9" s="7"/>
      <c r="O9" s="7"/>
      <c r="P9" s="1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</row>
    <row r="10" spans="1:127" s="8" customFormat="1" ht="15" customHeight="1" x14ac:dyDescent="0.2">
      <c r="A10" s="11">
        <v>5</v>
      </c>
      <c r="B10" s="11" t="s">
        <v>26</v>
      </c>
      <c r="C10" s="11" t="s">
        <v>43</v>
      </c>
      <c r="D10" s="11" t="s">
        <v>0</v>
      </c>
      <c r="E10" s="11">
        <v>850</v>
      </c>
      <c r="F10" s="11" t="s">
        <v>48</v>
      </c>
      <c r="G10" s="11" t="s">
        <v>50</v>
      </c>
      <c r="H10" s="10">
        <v>0</v>
      </c>
      <c r="I10" s="11">
        <v>350</v>
      </c>
      <c r="J10" s="12">
        <v>112000</v>
      </c>
      <c r="K10" s="12">
        <f t="shared" si="0"/>
        <v>112</v>
      </c>
      <c r="L10" s="11" t="s">
        <v>22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</row>
    <row r="11" spans="1:127" s="8" customFormat="1" ht="15" customHeight="1" x14ac:dyDescent="0.2">
      <c r="A11" s="10">
        <v>6</v>
      </c>
      <c r="B11" s="11" t="s">
        <v>9</v>
      </c>
      <c r="C11" s="11" t="s">
        <v>43</v>
      </c>
      <c r="D11" s="11" t="s">
        <v>1</v>
      </c>
      <c r="E11" s="11">
        <v>850</v>
      </c>
      <c r="F11" s="11" t="s">
        <v>48</v>
      </c>
      <c r="G11" s="11" t="s">
        <v>50</v>
      </c>
      <c r="H11" s="10">
        <v>0</v>
      </c>
      <c r="I11" s="11">
        <v>550</v>
      </c>
      <c r="J11" s="12">
        <v>19604</v>
      </c>
      <c r="K11" s="12">
        <f>J11/1000</f>
        <v>19.603999999999999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</row>
    <row r="12" spans="1:127" s="8" customFormat="1" ht="15" customHeight="1" x14ac:dyDescent="0.2">
      <c r="A12" s="10">
        <v>7</v>
      </c>
      <c r="B12" s="11" t="s">
        <v>13</v>
      </c>
      <c r="C12" s="11" t="s">
        <v>43</v>
      </c>
      <c r="D12" s="11" t="s">
        <v>1</v>
      </c>
      <c r="E12" s="11">
        <v>850</v>
      </c>
      <c r="F12" s="11" t="s">
        <v>48</v>
      </c>
      <c r="G12" s="11" t="s">
        <v>50</v>
      </c>
      <c r="H12" s="10">
        <v>0</v>
      </c>
      <c r="I12" s="11">
        <v>550</v>
      </c>
      <c r="J12" s="12">
        <v>17716</v>
      </c>
      <c r="K12" s="12">
        <f t="shared" ref="K12:K17" si="1">J12/1000</f>
        <v>17.716000000000001</v>
      </c>
      <c r="M12" s="7"/>
      <c r="N12" s="14"/>
      <c r="O12" s="1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</row>
    <row r="13" spans="1:127" s="8" customFormat="1" ht="15" customHeight="1" x14ac:dyDescent="0.2">
      <c r="A13" s="10">
        <v>8</v>
      </c>
      <c r="B13" s="11" t="s">
        <v>17</v>
      </c>
      <c r="C13" s="11" t="s">
        <v>43</v>
      </c>
      <c r="D13" s="11" t="s">
        <v>1</v>
      </c>
      <c r="E13" s="11">
        <v>850</v>
      </c>
      <c r="F13" s="11" t="s">
        <v>48</v>
      </c>
      <c r="G13" s="11" t="s">
        <v>50</v>
      </c>
      <c r="H13" s="10">
        <v>0</v>
      </c>
      <c r="I13" s="11">
        <v>450</v>
      </c>
      <c r="J13" s="12">
        <v>80768</v>
      </c>
      <c r="K13" s="12">
        <f t="shared" si="1"/>
        <v>80.768000000000001</v>
      </c>
      <c r="M13" s="7"/>
      <c r="N13" s="7"/>
      <c r="O13" s="7"/>
      <c r="P13" s="7"/>
      <c r="Q13" s="7"/>
      <c r="R13" s="7"/>
      <c r="S13" s="1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</row>
    <row r="14" spans="1:127" s="9" customFormat="1" ht="15" customHeight="1" x14ac:dyDescent="0.2">
      <c r="A14" s="10">
        <v>9</v>
      </c>
      <c r="B14" s="11" t="s">
        <v>21</v>
      </c>
      <c r="C14" s="11" t="s">
        <v>43</v>
      </c>
      <c r="D14" s="11" t="s">
        <v>1</v>
      </c>
      <c r="E14" s="11">
        <v>850</v>
      </c>
      <c r="F14" s="11" t="s">
        <v>48</v>
      </c>
      <c r="G14" s="11" t="s">
        <v>50</v>
      </c>
      <c r="H14" s="10">
        <v>0</v>
      </c>
      <c r="I14" s="11">
        <v>400</v>
      </c>
      <c r="J14" s="12">
        <v>110000</v>
      </c>
      <c r="K14" s="12">
        <f t="shared" si="1"/>
        <v>110</v>
      </c>
      <c r="L14" s="11" t="s">
        <v>22</v>
      </c>
    </row>
    <row r="15" spans="1:127" s="9" customFormat="1" ht="15" customHeight="1" x14ac:dyDescent="0.2">
      <c r="A15" s="10">
        <v>10</v>
      </c>
      <c r="B15" s="11" t="s">
        <v>27</v>
      </c>
      <c r="C15" s="11" t="s">
        <v>43</v>
      </c>
      <c r="D15" s="11" t="s">
        <v>1</v>
      </c>
      <c r="E15" s="11">
        <v>850</v>
      </c>
      <c r="F15" s="11" t="s">
        <v>48</v>
      </c>
      <c r="G15" s="11" t="s">
        <v>50</v>
      </c>
      <c r="H15" s="10">
        <v>0</v>
      </c>
      <c r="I15" s="11">
        <v>350</v>
      </c>
      <c r="J15" s="12">
        <v>120000</v>
      </c>
      <c r="K15" s="12">
        <f>J15/1000</f>
        <v>120</v>
      </c>
      <c r="L15" s="11" t="s">
        <v>22</v>
      </c>
    </row>
    <row r="16" spans="1:127" s="9" customFormat="1" ht="15" customHeight="1" x14ac:dyDescent="0.2">
      <c r="A16" s="10">
        <v>11</v>
      </c>
      <c r="B16" s="11" t="s">
        <v>30</v>
      </c>
      <c r="C16" s="11" t="s">
        <v>43</v>
      </c>
      <c r="D16" s="11" t="s">
        <v>1</v>
      </c>
      <c r="E16" s="11">
        <v>850</v>
      </c>
      <c r="F16" s="11" t="s">
        <v>48</v>
      </c>
      <c r="G16" s="11" t="s">
        <v>50</v>
      </c>
      <c r="H16" s="10">
        <v>0</v>
      </c>
      <c r="I16" s="11">
        <v>350</v>
      </c>
      <c r="J16" s="12">
        <v>110000</v>
      </c>
      <c r="K16" s="12">
        <f t="shared" si="1"/>
        <v>110</v>
      </c>
      <c r="L16" s="11" t="s">
        <v>22</v>
      </c>
    </row>
    <row r="17" spans="1:12" s="9" customFormat="1" ht="15" customHeight="1" x14ac:dyDescent="0.2">
      <c r="A17" s="10">
        <v>12</v>
      </c>
      <c r="B17" s="11" t="s">
        <v>32</v>
      </c>
      <c r="C17" s="11" t="s">
        <v>43</v>
      </c>
      <c r="D17" s="11" t="s">
        <v>1</v>
      </c>
      <c r="E17" s="11">
        <v>850</v>
      </c>
      <c r="F17" s="11" t="s">
        <v>48</v>
      </c>
      <c r="G17" s="11" t="s">
        <v>50</v>
      </c>
      <c r="H17" s="10">
        <v>0</v>
      </c>
      <c r="I17" s="11">
        <v>290</v>
      </c>
      <c r="J17" s="12">
        <v>120000</v>
      </c>
      <c r="K17" s="12">
        <f t="shared" si="1"/>
        <v>120</v>
      </c>
      <c r="L17" s="11" t="s">
        <v>22</v>
      </c>
    </row>
    <row r="18" spans="1:12" s="9" customFormat="1" ht="15" customHeight="1" x14ac:dyDescent="0.2">
      <c r="A18" s="10">
        <v>13</v>
      </c>
      <c r="B18" s="11" t="s">
        <v>33</v>
      </c>
      <c r="C18" s="11" t="s">
        <v>43</v>
      </c>
      <c r="D18" s="11" t="s">
        <v>1</v>
      </c>
      <c r="E18" s="11">
        <v>850</v>
      </c>
      <c r="F18" s="11" t="s">
        <v>48</v>
      </c>
      <c r="G18" s="11" t="s">
        <v>50</v>
      </c>
      <c r="H18" s="10">
        <v>0</v>
      </c>
      <c r="I18" s="11">
        <v>290</v>
      </c>
      <c r="J18" s="12">
        <v>110000</v>
      </c>
      <c r="K18" s="12">
        <f>J18/1000</f>
        <v>110</v>
      </c>
      <c r="L18" s="11" t="s">
        <v>22</v>
      </c>
    </row>
    <row r="19" spans="1:12" s="9" customFormat="1" ht="15" customHeight="1" x14ac:dyDescent="0.2">
      <c r="A19" s="10">
        <v>14</v>
      </c>
      <c r="B19" s="11" t="s">
        <v>10</v>
      </c>
      <c r="C19" s="11" t="s">
        <v>43</v>
      </c>
      <c r="D19" s="11" t="s">
        <v>2</v>
      </c>
      <c r="E19" s="11">
        <v>850</v>
      </c>
      <c r="F19" s="11" t="s">
        <v>48</v>
      </c>
      <c r="G19" s="11" t="s">
        <v>50</v>
      </c>
      <c r="H19" s="10">
        <v>0</v>
      </c>
      <c r="I19" s="11">
        <v>550</v>
      </c>
      <c r="J19" s="12">
        <v>4333</v>
      </c>
      <c r="K19" s="12">
        <f>J19/1000</f>
        <v>4.3330000000000002</v>
      </c>
      <c r="L19" s="8"/>
    </row>
    <row r="20" spans="1:12" s="9" customFormat="1" ht="15" customHeight="1" x14ac:dyDescent="0.2">
      <c r="A20" s="10">
        <v>15</v>
      </c>
      <c r="B20" s="11" t="s">
        <v>14</v>
      </c>
      <c r="C20" s="11" t="s">
        <v>43</v>
      </c>
      <c r="D20" s="11" t="s">
        <v>2</v>
      </c>
      <c r="E20" s="11">
        <v>850</v>
      </c>
      <c r="F20" s="11" t="s">
        <v>48</v>
      </c>
      <c r="G20" s="11" t="s">
        <v>50</v>
      </c>
      <c r="H20" s="10">
        <v>0</v>
      </c>
      <c r="I20" s="11">
        <v>450</v>
      </c>
      <c r="J20" s="12">
        <v>36694</v>
      </c>
      <c r="K20" s="12">
        <f t="shared" ref="K20:K23" si="2">J20/1000</f>
        <v>36.694000000000003</v>
      </c>
      <c r="L20" s="8"/>
    </row>
    <row r="21" spans="1:12" s="9" customFormat="1" ht="15" customHeight="1" x14ac:dyDescent="0.2">
      <c r="A21" s="10">
        <v>16</v>
      </c>
      <c r="B21" s="11" t="s">
        <v>18</v>
      </c>
      <c r="C21" s="11" t="s">
        <v>43</v>
      </c>
      <c r="D21" s="11" t="s">
        <v>2</v>
      </c>
      <c r="E21" s="11">
        <v>850</v>
      </c>
      <c r="F21" s="11" t="s">
        <v>48</v>
      </c>
      <c r="G21" s="11" t="s">
        <v>50</v>
      </c>
      <c r="H21" s="10">
        <v>0</v>
      </c>
      <c r="I21" s="11">
        <v>450</v>
      </c>
      <c r="J21" s="12">
        <v>39978</v>
      </c>
      <c r="K21" s="12">
        <f t="shared" si="2"/>
        <v>39.978000000000002</v>
      </c>
      <c r="L21" s="8"/>
    </row>
    <row r="22" spans="1:12" s="9" customFormat="1" ht="15" customHeight="1" x14ac:dyDescent="0.2">
      <c r="A22" s="10">
        <v>17</v>
      </c>
      <c r="B22" s="11" t="s">
        <v>23</v>
      </c>
      <c r="C22" s="11" t="s">
        <v>43</v>
      </c>
      <c r="D22" s="11" t="s">
        <v>2</v>
      </c>
      <c r="E22" s="11">
        <v>850</v>
      </c>
      <c r="F22" s="11" t="s">
        <v>48</v>
      </c>
      <c r="G22" s="11" t="s">
        <v>50</v>
      </c>
      <c r="H22" s="10">
        <v>0</v>
      </c>
      <c r="I22" s="11">
        <v>350</v>
      </c>
      <c r="J22" s="12">
        <v>89076</v>
      </c>
      <c r="K22" s="12">
        <f t="shared" si="2"/>
        <v>89.075999999999993</v>
      </c>
      <c r="L22" s="8"/>
    </row>
    <row r="23" spans="1:12" s="9" customFormat="1" ht="15" customHeight="1" x14ac:dyDescent="0.2">
      <c r="A23" s="10">
        <v>18</v>
      </c>
      <c r="B23" s="11" t="s">
        <v>28</v>
      </c>
      <c r="C23" s="11" t="s">
        <v>43</v>
      </c>
      <c r="D23" s="11" t="s">
        <v>2</v>
      </c>
      <c r="E23" s="11">
        <v>850</v>
      </c>
      <c r="F23" s="11" t="s">
        <v>48</v>
      </c>
      <c r="G23" s="11" t="s">
        <v>50</v>
      </c>
      <c r="H23" s="10">
        <v>0</v>
      </c>
      <c r="I23" s="11">
        <v>290</v>
      </c>
      <c r="J23" s="12">
        <v>112000</v>
      </c>
      <c r="K23" s="12">
        <f t="shared" si="2"/>
        <v>112</v>
      </c>
      <c r="L23" s="11" t="s">
        <v>22</v>
      </c>
    </row>
    <row r="24" spans="1:12" s="9" customFormat="1" ht="15" customHeight="1" x14ac:dyDescent="0.2">
      <c r="A24" s="10">
        <v>19</v>
      </c>
      <c r="B24" s="11" t="s">
        <v>11</v>
      </c>
      <c r="C24" s="11" t="s">
        <v>43</v>
      </c>
      <c r="D24" s="15" t="s">
        <v>4</v>
      </c>
      <c r="E24" s="11">
        <v>850</v>
      </c>
      <c r="F24" s="11" t="s">
        <v>48</v>
      </c>
      <c r="G24" s="11" t="s">
        <v>50</v>
      </c>
      <c r="H24" s="10">
        <v>0</v>
      </c>
      <c r="I24" s="11">
        <v>1000</v>
      </c>
      <c r="J24" s="11">
        <v>110</v>
      </c>
      <c r="K24" s="11">
        <f>J24/1000</f>
        <v>0.11</v>
      </c>
      <c r="L24" s="8"/>
    </row>
    <row r="25" spans="1:12" s="9" customFormat="1" ht="15" customHeight="1" x14ac:dyDescent="0.2">
      <c r="A25" s="10">
        <v>20</v>
      </c>
      <c r="B25" s="11" t="s">
        <v>15</v>
      </c>
      <c r="C25" s="11" t="s">
        <v>43</v>
      </c>
      <c r="D25" s="15" t="s">
        <v>4</v>
      </c>
      <c r="E25" s="11">
        <v>850</v>
      </c>
      <c r="F25" s="11" t="s">
        <v>48</v>
      </c>
      <c r="G25" s="11" t="s">
        <v>50</v>
      </c>
      <c r="H25" s="10">
        <v>0</v>
      </c>
      <c r="I25" s="11">
        <v>750</v>
      </c>
      <c r="J25" s="12">
        <v>5626</v>
      </c>
      <c r="K25" s="11">
        <f>J25/1000</f>
        <v>5.6260000000000003</v>
      </c>
      <c r="L25" s="8"/>
    </row>
    <row r="26" spans="1:12" s="9" customFormat="1" ht="15" customHeight="1" x14ac:dyDescent="0.2">
      <c r="A26" s="10">
        <v>21</v>
      </c>
      <c r="B26" s="11" t="s">
        <v>19</v>
      </c>
      <c r="C26" s="11" t="s">
        <v>43</v>
      </c>
      <c r="D26" s="15" t="s">
        <v>4</v>
      </c>
      <c r="E26" s="11">
        <v>850</v>
      </c>
      <c r="F26" s="11" t="s">
        <v>48</v>
      </c>
      <c r="G26" s="11" t="s">
        <v>50</v>
      </c>
      <c r="H26" s="10">
        <v>0</v>
      </c>
      <c r="I26" s="11">
        <v>600</v>
      </c>
      <c r="J26" s="12">
        <v>110000</v>
      </c>
      <c r="K26" s="11">
        <f>J26/1000</f>
        <v>110</v>
      </c>
      <c r="L26" s="10" t="s">
        <v>22</v>
      </c>
    </row>
    <row r="27" spans="1:12" s="9" customFormat="1" ht="15" customHeight="1" x14ac:dyDescent="0.2">
      <c r="A27" s="10">
        <v>22</v>
      </c>
      <c r="B27" s="11" t="s">
        <v>24</v>
      </c>
      <c r="C27" s="11" t="s">
        <v>43</v>
      </c>
      <c r="D27" s="11" t="s">
        <v>25</v>
      </c>
      <c r="E27" s="11">
        <v>850</v>
      </c>
      <c r="F27" s="11" t="s">
        <v>48</v>
      </c>
      <c r="G27" s="11" t="s">
        <v>50</v>
      </c>
      <c r="H27" s="10">
        <v>0</v>
      </c>
      <c r="I27" s="11">
        <v>550</v>
      </c>
      <c r="J27" s="12">
        <v>15690</v>
      </c>
      <c r="K27" s="11">
        <f t="shared" ref="K27:K29" si="3">J27/1000</f>
        <v>15.69</v>
      </c>
      <c r="L27" s="8"/>
    </row>
    <row r="28" spans="1:12" s="9" customFormat="1" ht="15" customHeight="1" x14ac:dyDescent="0.2">
      <c r="A28" s="10">
        <v>23</v>
      </c>
      <c r="B28" s="11" t="s">
        <v>29</v>
      </c>
      <c r="C28" s="11" t="s">
        <v>43</v>
      </c>
      <c r="D28" s="11" t="s">
        <v>25</v>
      </c>
      <c r="E28" s="11">
        <v>850</v>
      </c>
      <c r="F28" s="11" t="s">
        <v>48</v>
      </c>
      <c r="G28" s="11" t="s">
        <v>50</v>
      </c>
      <c r="H28" s="10">
        <v>0</v>
      </c>
      <c r="I28" s="11">
        <v>450</v>
      </c>
      <c r="J28" s="12">
        <v>45021</v>
      </c>
      <c r="K28" s="11">
        <f t="shared" si="3"/>
        <v>45.021000000000001</v>
      </c>
      <c r="L28" s="8"/>
    </row>
    <row r="29" spans="1:12" s="9" customFormat="1" ht="15" customHeight="1" x14ac:dyDescent="0.2">
      <c r="A29" s="10">
        <v>24</v>
      </c>
      <c r="B29" s="11" t="s">
        <v>31</v>
      </c>
      <c r="C29" s="11" t="s">
        <v>43</v>
      </c>
      <c r="D29" s="11" t="s">
        <v>25</v>
      </c>
      <c r="E29" s="11">
        <v>850</v>
      </c>
      <c r="F29" s="11" t="s">
        <v>48</v>
      </c>
      <c r="G29" s="11" t="s">
        <v>50</v>
      </c>
      <c r="H29" s="10">
        <v>0</v>
      </c>
      <c r="I29" s="11">
        <v>350</v>
      </c>
      <c r="J29" s="12">
        <v>108000</v>
      </c>
      <c r="K29" s="11">
        <f t="shared" si="3"/>
        <v>108</v>
      </c>
      <c r="L29" s="10" t="s">
        <v>22</v>
      </c>
    </row>
    <row r="30" spans="1:12" x14ac:dyDescent="0.25">
      <c r="A30" s="17">
        <v>24</v>
      </c>
      <c r="B30" s="2" t="s">
        <v>59</v>
      </c>
      <c r="C30" s="11" t="s">
        <v>43</v>
      </c>
      <c r="D30" s="15" t="s">
        <v>4</v>
      </c>
      <c r="E30" s="11">
        <v>850</v>
      </c>
      <c r="F30" s="11" t="s">
        <v>48</v>
      </c>
      <c r="G30" s="2" t="s">
        <v>58</v>
      </c>
      <c r="H30" s="10">
        <v>0</v>
      </c>
      <c r="I30" s="10">
        <v>1010</v>
      </c>
      <c r="J30" s="10">
        <v>1000</v>
      </c>
      <c r="K30" s="10">
        <f>J30/1000</f>
        <v>1</v>
      </c>
      <c r="L30" s="2" t="s">
        <v>60</v>
      </c>
    </row>
    <row r="31" spans="1:12" x14ac:dyDescent="0.25">
      <c r="A31" s="17">
        <v>24</v>
      </c>
      <c r="B31" s="2" t="s">
        <v>59</v>
      </c>
      <c r="C31" s="11" t="s">
        <v>43</v>
      </c>
      <c r="D31" s="15" t="s">
        <v>4</v>
      </c>
      <c r="E31" s="11">
        <v>850</v>
      </c>
      <c r="F31" s="11" t="s">
        <v>48</v>
      </c>
      <c r="G31" s="2" t="s">
        <v>58</v>
      </c>
      <c r="H31" s="10">
        <v>0</v>
      </c>
      <c r="I31" s="10">
        <v>940</v>
      </c>
      <c r="J31" s="10">
        <v>3000</v>
      </c>
      <c r="K31" s="10">
        <f t="shared" ref="K31:K37" si="4">J31/1000</f>
        <v>3</v>
      </c>
      <c r="L31" s="2" t="s">
        <v>60</v>
      </c>
    </row>
    <row r="32" spans="1:12" x14ac:dyDescent="0.25">
      <c r="A32" s="17">
        <v>24</v>
      </c>
      <c r="B32" s="2" t="s">
        <v>59</v>
      </c>
      <c r="C32" s="11" t="s">
        <v>43</v>
      </c>
      <c r="D32" s="15" t="s">
        <v>4</v>
      </c>
      <c r="E32" s="11">
        <v>850</v>
      </c>
      <c r="F32" s="11" t="s">
        <v>48</v>
      </c>
      <c r="G32" s="2" t="s">
        <v>58</v>
      </c>
      <c r="H32" s="10">
        <v>0</v>
      </c>
      <c r="I32" s="10">
        <v>898</v>
      </c>
      <c r="J32" s="10">
        <v>5000</v>
      </c>
      <c r="K32" s="10">
        <f t="shared" si="4"/>
        <v>5</v>
      </c>
      <c r="L32" s="2" t="s">
        <v>60</v>
      </c>
    </row>
    <row r="33" spans="1:12" x14ac:dyDescent="0.25">
      <c r="A33" s="17">
        <v>24</v>
      </c>
      <c r="B33" s="2" t="s">
        <v>59</v>
      </c>
      <c r="C33" s="11" t="s">
        <v>43</v>
      </c>
      <c r="D33" s="15" t="s">
        <v>4</v>
      </c>
      <c r="E33" s="11">
        <v>850</v>
      </c>
      <c r="F33" s="11" t="s">
        <v>48</v>
      </c>
      <c r="G33" s="2" t="s">
        <v>58</v>
      </c>
      <c r="H33" s="10">
        <v>0</v>
      </c>
      <c r="I33" s="10">
        <v>870</v>
      </c>
      <c r="J33" s="10">
        <v>7000</v>
      </c>
      <c r="K33" s="10">
        <f t="shared" si="4"/>
        <v>7</v>
      </c>
      <c r="L33" s="2" t="s">
        <v>60</v>
      </c>
    </row>
    <row r="34" spans="1:12" x14ac:dyDescent="0.25">
      <c r="A34" s="17">
        <v>24</v>
      </c>
      <c r="B34" s="2" t="s">
        <v>59</v>
      </c>
      <c r="C34" s="11" t="s">
        <v>43</v>
      </c>
      <c r="D34" s="15" t="s">
        <v>4</v>
      </c>
      <c r="E34" s="11">
        <v>850</v>
      </c>
      <c r="F34" s="11" t="s">
        <v>48</v>
      </c>
      <c r="G34" s="2" t="s">
        <v>58</v>
      </c>
      <c r="H34" s="10">
        <v>0</v>
      </c>
      <c r="I34" s="10">
        <v>840</v>
      </c>
      <c r="J34" s="10">
        <v>10000</v>
      </c>
      <c r="K34" s="10">
        <f t="shared" si="4"/>
        <v>10</v>
      </c>
      <c r="L34" s="2" t="s">
        <v>60</v>
      </c>
    </row>
    <row r="35" spans="1:12" x14ac:dyDescent="0.25">
      <c r="A35" s="17">
        <v>24</v>
      </c>
      <c r="B35" s="2" t="s">
        <v>59</v>
      </c>
      <c r="C35" s="11" t="s">
        <v>43</v>
      </c>
      <c r="D35" s="15" t="s">
        <v>4</v>
      </c>
      <c r="E35" s="11">
        <v>850</v>
      </c>
      <c r="F35" s="11" t="s">
        <v>48</v>
      </c>
      <c r="G35" s="2" t="s">
        <v>58</v>
      </c>
      <c r="H35" s="10">
        <v>0</v>
      </c>
      <c r="I35" s="10">
        <v>750</v>
      </c>
      <c r="J35" s="10">
        <v>30000</v>
      </c>
      <c r="K35" s="10">
        <f t="shared" si="4"/>
        <v>30</v>
      </c>
      <c r="L35" s="2" t="s">
        <v>60</v>
      </c>
    </row>
    <row r="36" spans="1:12" x14ac:dyDescent="0.25">
      <c r="A36" s="17">
        <v>24</v>
      </c>
      <c r="B36" s="2" t="s">
        <v>59</v>
      </c>
      <c r="C36" s="11" t="s">
        <v>43</v>
      </c>
      <c r="D36" s="15" t="s">
        <v>4</v>
      </c>
      <c r="E36" s="11">
        <v>850</v>
      </c>
      <c r="F36" s="11" t="s">
        <v>48</v>
      </c>
      <c r="G36" s="2" t="s">
        <v>58</v>
      </c>
      <c r="H36" s="10">
        <v>0</v>
      </c>
      <c r="I36" s="10">
        <v>700</v>
      </c>
      <c r="J36" s="10">
        <v>50000</v>
      </c>
      <c r="K36" s="10">
        <f t="shared" si="4"/>
        <v>50</v>
      </c>
      <c r="L36" s="2" t="s">
        <v>60</v>
      </c>
    </row>
    <row r="37" spans="1:12" x14ac:dyDescent="0.25">
      <c r="A37" s="17">
        <v>24</v>
      </c>
      <c r="B37" s="2" t="s">
        <v>59</v>
      </c>
      <c r="C37" s="11" t="s">
        <v>43</v>
      </c>
      <c r="D37" s="15" t="s">
        <v>4</v>
      </c>
      <c r="E37" s="11">
        <v>850</v>
      </c>
      <c r="F37" s="11" t="s">
        <v>48</v>
      </c>
      <c r="G37" s="2" t="s">
        <v>58</v>
      </c>
      <c r="H37" s="10">
        <v>0</v>
      </c>
      <c r="I37" s="10">
        <v>655</v>
      </c>
      <c r="J37" s="10">
        <v>110000</v>
      </c>
      <c r="K37" s="10">
        <f t="shared" si="4"/>
        <v>110</v>
      </c>
      <c r="L37" s="2" t="s">
        <v>60</v>
      </c>
    </row>
    <row r="40" spans="1:12" ht="15.75" x14ac:dyDescent="0.25">
      <c r="A40" s="21" t="s">
        <v>61</v>
      </c>
    </row>
    <row r="42" spans="1:12" ht="15.75" thickBot="1" x14ac:dyDescent="0.3">
      <c r="A42" s="9"/>
      <c r="B42" s="9"/>
      <c r="C42" s="44" t="s">
        <v>51</v>
      </c>
      <c r="D42" s="44"/>
      <c r="E42" s="9"/>
      <c r="F42" s="9"/>
      <c r="G42" s="9"/>
      <c r="H42" s="9"/>
    </row>
    <row r="43" spans="1:12" ht="15.75" thickBot="1" x14ac:dyDescent="0.3">
      <c r="A43" s="24"/>
      <c r="B43" s="24"/>
      <c r="C43" s="44" t="s">
        <v>52</v>
      </c>
      <c r="D43" s="44"/>
      <c r="E43" s="9"/>
      <c r="F43" s="9"/>
      <c r="G43" s="9"/>
      <c r="H43" s="9"/>
    </row>
    <row r="44" spans="1:12" ht="15.75" thickBot="1" x14ac:dyDescent="0.3">
      <c r="A44" s="24" t="s">
        <v>62</v>
      </c>
      <c r="B44" s="24"/>
      <c r="C44" s="25" t="s">
        <v>34</v>
      </c>
      <c r="D44" s="25" t="s">
        <v>35</v>
      </c>
      <c r="E44" s="9"/>
      <c r="F44" s="9"/>
      <c r="G44" s="9"/>
      <c r="H44" s="9"/>
    </row>
    <row r="45" spans="1:12" ht="16.5" customHeight="1" x14ac:dyDescent="0.25">
      <c r="A45" s="26" t="s">
        <v>36</v>
      </c>
      <c r="B45" s="26"/>
      <c r="C45" s="27">
        <v>570.75</v>
      </c>
      <c r="D45" s="26">
        <v>-2.3999999999999998E-3</v>
      </c>
      <c r="E45" s="26"/>
      <c r="F45" s="9"/>
      <c r="G45" s="9"/>
      <c r="H45" s="9"/>
    </row>
    <row r="46" spans="1:12" ht="16.5" customHeight="1" x14ac:dyDescent="0.25">
      <c r="A46" s="26" t="s">
        <v>37</v>
      </c>
      <c r="B46" s="26"/>
      <c r="C46" s="27">
        <v>580</v>
      </c>
      <c r="D46" s="26">
        <v>-1.6000000000000001E-3</v>
      </c>
      <c r="E46" s="26"/>
      <c r="F46" s="9"/>
      <c r="G46" s="9"/>
      <c r="H46" s="9"/>
    </row>
    <row r="47" spans="1:12" ht="16.5" customHeight="1" x14ac:dyDescent="0.25">
      <c r="A47" s="26" t="s">
        <v>38</v>
      </c>
      <c r="B47" s="26"/>
      <c r="C47" s="27">
        <v>542.5</v>
      </c>
      <c r="D47" s="26">
        <v>-2.0999999999999999E-3</v>
      </c>
      <c r="E47" s="26"/>
      <c r="F47" s="9"/>
      <c r="G47" s="9"/>
      <c r="H47" s="9"/>
    </row>
    <row r="48" spans="1:12" ht="16.5" customHeight="1" x14ac:dyDescent="0.25">
      <c r="A48" s="26" t="s">
        <v>4</v>
      </c>
      <c r="B48" s="26"/>
      <c r="C48" s="27">
        <v>1000.3</v>
      </c>
      <c r="D48" s="26">
        <v>-3.0000000000000001E-3</v>
      </c>
      <c r="E48" s="26"/>
      <c r="F48" s="9"/>
      <c r="G48" s="9"/>
      <c r="H48" s="9"/>
    </row>
    <row r="49" spans="1:15" ht="16.5" customHeight="1" thickBot="1" x14ac:dyDescent="0.3">
      <c r="A49" s="25" t="s">
        <v>39</v>
      </c>
      <c r="B49" s="25"/>
      <c r="C49" s="29">
        <v>555.70000000000005</v>
      </c>
      <c r="D49" s="25">
        <v>-1.6999999999999999E-3</v>
      </c>
      <c r="E49" s="9"/>
      <c r="F49" s="9"/>
      <c r="G49" s="9"/>
      <c r="H49" s="9"/>
    </row>
    <row r="50" spans="1:15" ht="16.5" customHeight="1" x14ac:dyDescent="0.25">
      <c r="A50" s="30"/>
      <c r="B50" s="30"/>
      <c r="C50" s="31"/>
      <c r="D50" s="30"/>
      <c r="E50" s="9"/>
      <c r="F50" s="9"/>
      <c r="G50" s="9"/>
      <c r="H50" s="9"/>
    </row>
    <row r="51" spans="1:15" ht="15.75" thickBot="1" x14ac:dyDescent="0.3">
      <c r="A51" s="24"/>
      <c r="B51" s="25" t="s">
        <v>36</v>
      </c>
      <c r="C51" s="25" t="s">
        <v>37</v>
      </c>
      <c r="D51" s="25" t="s">
        <v>38</v>
      </c>
      <c r="E51" s="25" t="s">
        <v>4</v>
      </c>
      <c r="F51" s="25" t="s">
        <v>40</v>
      </c>
    </row>
    <row r="52" spans="1:15" ht="15.75" thickBot="1" x14ac:dyDescent="0.3">
      <c r="A52" s="25" t="s">
        <v>63</v>
      </c>
      <c r="B52" s="32" t="s">
        <v>46</v>
      </c>
      <c r="C52" s="32" t="s">
        <v>46</v>
      </c>
      <c r="D52" s="32" t="s">
        <v>46</v>
      </c>
      <c r="E52" s="32" t="s">
        <v>46</v>
      </c>
      <c r="F52" s="32" t="s">
        <v>46</v>
      </c>
    </row>
    <row r="53" spans="1:15" x14ac:dyDescent="0.25">
      <c r="A53" s="33">
        <v>100</v>
      </c>
      <c r="B53" s="27">
        <f>-0.0024*A53+570.75</f>
        <v>570.51</v>
      </c>
      <c r="C53" s="27">
        <f>-0.0016*A53+580</f>
        <v>579.84</v>
      </c>
      <c r="D53" s="27">
        <f>-0.0021*A53+542.5</f>
        <v>542.29</v>
      </c>
      <c r="E53" s="27">
        <f>-0.003*A53+1000.3</f>
        <v>1000</v>
      </c>
      <c r="F53" s="27">
        <f>-0.0017*A53+555.7</f>
        <v>555.53000000000009</v>
      </c>
    </row>
    <row r="54" spans="1:15" x14ac:dyDescent="0.25">
      <c r="A54" s="34">
        <v>1000</v>
      </c>
      <c r="B54" s="27">
        <f>-0.0024*A54+570.75</f>
        <v>568.35</v>
      </c>
      <c r="C54" s="27">
        <f>-0.0016*A54+580</f>
        <v>578.4</v>
      </c>
      <c r="D54" s="27">
        <f>-0.0021*A54+542.5</f>
        <v>540.4</v>
      </c>
      <c r="E54" s="27">
        <f>-0.003*A54+1000.3</f>
        <v>997.3</v>
      </c>
      <c r="F54" s="27">
        <f>-0.0017*A54+555.7</f>
        <v>554</v>
      </c>
    </row>
    <row r="55" spans="1:15" x14ac:dyDescent="0.25">
      <c r="A55" s="34">
        <v>10000</v>
      </c>
      <c r="B55" s="27">
        <f>-0.0024*A55+570.75</f>
        <v>546.75</v>
      </c>
      <c r="C55" s="27">
        <f>-0.0016*A55+580</f>
        <v>564</v>
      </c>
      <c r="D55" s="27">
        <f>-0.0021*A55+542.5</f>
        <v>521.5</v>
      </c>
      <c r="E55" s="27">
        <f>-0.003*A55+1000.3</f>
        <v>970.3</v>
      </c>
      <c r="F55" s="27">
        <f>-0.0017*A55+555.7</f>
        <v>538.70000000000005</v>
      </c>
    </row>
    <row r="56" spans="1:15" ht="15.75" thickBot="1" x14ac:dyDescent="0.3">
      <c r="A56" s="35">
        <v>100000</v>
      </c>
      <c r="B56" s="29">
        <f>-0.0024*A56+570.75</f>
        <v>330.75</v>
      </c>
      <c r="C56" s="29">
        <f>-0.0016*A56+580</f>
        <v>420</v>
      </c>
      <c r="D56" s="29">
        <f>-0.0021*A56+542.5</f>
        <v>332.5</v>
      </c>
      <c r="E56" s="29">
        <f>-0.003*A56+1000.3</f>
        <v>700.3</v>
      </c>
      <c r="F56" s="29">
        <f>-0.0017*A56+555.7</f>
        <v>385.70000000000005</v>
      </c>
    </row>
    <row r="57" spans="1:15" x14ac:dyDescent="0.25">
      <c r="A57" s="26"/>
      <c r="B57" s="26"/>
      <c r="C57" s="26"/>
      <c r="D57" s="26"/>
      <c r="E57" s="26"/>
      <c r="F57" s="27"/>
      <c r="G57" s="27"/>
      <c r="H57" s="9"/>
    </row>
    <row r="58" spans="1:15" ht="15.75" thickBot="1" x14ac:dyDescent="0.3">
      <c r="A58" s="36"/>
      <c r="B58" s="22"/>
      <c r="C58" s="25" t="s">
        <v>64</v>
      </c>
      <c r="D58" s="25"/>
      <c r="E58" s="25"/>
      <c r="F58" s="29"/>
      <c r="G58" s="27"/>
      <c r="H58" s="9"/>
    </row>
    <row r="59" spans="1:15" ht="15.75" thickBot="1" x14ac:dyDescent="0.3">
      <c r="A59" s="24" t="s">
        <v>47</v>
      </c>
      <c r="B59" s="44" t="s">
        <v>65</v>
      </c>
      <c r="C59" s="44"/>
      <c r="D59" s="44"/>
      <c r="E59" s="24"/>
      <c r="F59" s="24"/>
      <c r="G59" s="27"/>
      <c r="H59" s="9"/>
    </row>
    <row r="60" spans="1:15" x14ac:dyDescent="0.25">
      <c r="A60" s="34">
        <v>1000</v>
      </c>
      <c r="B60" s="28">
        <f>(B54-E54)/E54</f>
        <v>-0.43011130051138069</v>
      </c>
      <c r="C60" s="28">
        <f>(C54-E54)/E54</f>
        <v>-0.42003409204853104</v>
      </c>
      <c r="D60" s="28">
        <f>(D54-E54)/E54</f>
        <v>-0.45813696981850999</v>
      </c>
      <c r="E60" s="28"/>
      <c r="F60" s="28">
        <f>(F54-E54)/E54</f>
        <v>-0.44450015040609642</v>
      </c>
      <c r="G60" s="27"/>
      <c r="H60" s="9"/>
    </row>
    <row r="61" spans="1:15" x14ac:dyDescent="0.25">
      <c r="A61" s="34">
        <v>10000</v>
      </c>
      <c r="B61" s="28">
        <f>(B55-E55)/E55</f>
        <v>-0.43651448005771409</v>
      </c>
      <c r="C61" s="28">
        <f>(C55-E55)/E55</f>
        <v>-0.41873647325569407</v>
      </c>
      <c r="D61" s="28">
        <f>(D55-E55)/E55</f>
        <v>-0.46253735957951148</v>
      </c>
      <c r="E61" s="27"/>
      <c r="F61" s="28">
        <f>(F55-E55)/E55</f>
        <v>-0.44481088323199003</v>
      </c>
      <c r="G61" s="27"/>
      <c r="H61" s="9"/>
      <c r="N61" s="1"/>
    </row>
    <row r="62" spans="1:15" ht="15.75" thickBot="1" x14ac:dyDescent="0.3">
      <c r="A62" s="35">
        <v>100000</v>
      </c>
      <c r="B62" s="37">
        <f>(B56-E56)/E56</f>
        <v>-0.52770241325146361</v>
      </c>
      <c r="C62" s="37">
        <f>(C56-E56)/E56</f>
        <v>-0.4002570327002713</v>
      </c>
      <c r="D62" s="37">
        <f>(D56-E56)/E56</f>
        <v>-0.52520348422104812</v>
      </c>
      <c r="E62" s="29"/>
      <c r="F62" s="37">
        <f>(F56-E56)/E56</f>
        <v>-0.44923604169641573</v>
      </c>
      <c r="G62" s="27"/>
      <c r="H62" s="9"/>
    </row>
    <row r="63" spans="1:15" x14ac:dyDescent="0.25">
      <c r="A63" s="33"/>
      <c r="B63" s="26"/>
      <c r="C63" s="26"/>
      <c r="D63" s="26"/>
      <c r="E63" s="27"/>
      <c r="G63" s="27"/>
      <c r="H63" s="9"/>
      <c r="O63" s="20"/>
    </row>
    <row r="64" spans="1:15" x14ac:dyDescent="0.25">
      <c r="A64" s="34"/>
      <c r="B64" s="28"/>
      <c r="C64" s="28"/>
      <c r="D64" s="28"/>
      <c r="E64" s="27"/>
      <c r="G64" s="27"/>
      <c r="H64" s="9"/>
      <c r="O64" s="20"/>
    </row>
    <row r="65" spans="1:15" x14ac:dyDescent="0.25">
      <c r="A65" s="34"/>
      <c r="B65" s="28"/>
      <c r="C65" s="28"/>
      <c r="D65" s="28"/>
      <c r="E65" s="27"/>
      <c r="G65" s="27"/>
      <c r="H65" s="9"/>
      <c r="O65" s="20"/>
    </row>
    <row r="66" spans="1:15" x14ac:dyDescent="0.25">
      <c r="A66" s="34"/>
      <c r="B66" s="28"/>
      <c r="C66" s="28"/>
      <c r="D66" s="28"/>
      <c r="E66" s="27"/>
      <c r="F66" s="27"/>
      <c r="G66" s="27"/>
      <c r="H66" s="9"/>
      <c r="O66" s="20"/>
    </row>
    <row r="67" spans="1:15" x14ac:dyDescent="0.25">
      <c r="A67" s="26"/>
      <c r="B67" s="26"/>
      <c r="C67" s="26"/>
      <c r="D67" s="26"/>
      <c r="E67" s="26"/>
      <c r="F67" s="26"/>
      <c r="G67" s="26"/>
    </row>
  </sheetData>
  <mergeCells count="3">
    <mergeCell ref="C43:D43"/>
    <mergeCell ref="C42:D42"/>
    <mergeCell ref="B59:D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Y67"/>
  <sheetViews>
    <sheetView topLeftCell="A34" zoomScale="70" zoomScaleNormal="70" workbookViewId="0">
      <selection activeCell="K42" sqref="K42"/>
    </sheetView>
  </sheetViews>
  <sheetFormatPr defaultRowHeight="15" x14ac:dyDescent="0.25"/>
  <cols>
    <col min="2" max="2" width="10" customWidth="1"/>
    <col min="3" max="3" width="12.5703125" customWidth="1"/>
    <col min="4" max="4" width="14.42578125" bestFit="1" customWidth="1"/>
    <col min="5" max="7" width="14" bestFit="1" customWidth="1"/>
    <col min="9" max="9" width="10.140625" customWidth="1"/>
    <col min="12" max="12" width="10.28515625" bestFit="1" customWidth="1"/>
    <col min="14" max="14" width="10.28515625" bestFit="1" customWidth="1"/>
    <col min="15" max="15" width="10.7109375" bestFit="1" customWidth="1"/>
    <col min="16" max="16" width="14.42578125" bestFit="1" customWidth="1"/>
    <col min="17" max="17" width="14" bestFit="1" customWidth="1"/>
  </cols>
  <sheetData>
    <row r="22" spans="3:25" ht="15.75" thickBot="1" x14ac:dyDescent="0.3">
      <c r="C22" s="22"/>
      <c r="D22" s="22"/>
      <c r="E22" s="22"/>
      <c r="F22" s="22"/>
      <c r="G22" s="22"/>
      <c r="O22" s="22"/>
      <c r="P22" s="22"/>
      <c r="Q22" s="22"/>
      <c r="R22" s="22"/>
      <c r="S22" s="22"/>
    </row>
    <row r="23" spans="3:25" ht="15.75" thickBot="1" x14ac:dyDescent="0.3">
      <c r="C23" s="22" t="s">
        <v>44</v>
      </c>
      <c r="D23" s="41" t="s">
        <v>68</v>
      </c>
      <c r="E23" s="22" t="s">
        <v>46</v>
      </c>
      <c r="F23" s="22" t="s">
        <v>66</v>
      </c>
      <c r="G23" s="41"/>
      <c r="O23" s="22" t="s">
        <v>44</v>
      </c>
      <c r="P23" s="41" t="s">
        <v>68</v>
      </c>
      <c r="Q23" s="22" t="s">
        <v>46</v>
      </c>
      <c r="R23" s="22" t="s">
        <v>66</v>
      </c>
      <c r="S23" s="22"/>
    </row>
    <row r="24" spans="3:25" x14ac:dyDescent="0.25">
      <c r="C24" s="33" t="s">
        <v>0</v>
      </c>
      <c r="D24" s="26">
        <v>125</v>
      </c>
      <c r="E24" s="26">
        <v>450</v>
      </c>
      <c r="F24" s="42">
        <f>50089/1000</f>
        <v>50.088999999999999</v>
      </c>
      <c r="O24" t="s">
        <v>0</v>
      </c>
      <c r="P24" s="1">
        <v>125</v>
      </c>
      <c r="Q24" s="1">
        <v>550</v>
      </c>
      <c r="R24" s="1">
        <f>6353/1000</f>
        <v>6.3529999999999998</v>
      </c>
      <c r="Y24">
        <v>550</v>
      </c>
    </row>
    <row r="25" spans="3:25" x14ac:dyDescent="0.25">
      <c r="C25" s="33" t="s">
        <v>0</v>
      </c>
      <c r="D25" s="26">
        <v>125</v>
      </c>
      <c r="E25" s="26">
        <v>450</v>
      </c>
      <c r="F25" s="42">
        <f>58891/1000</f>
        <v>58.890999999999998</v>
      </c>
      <c r="O25" t="s">
        <v>1</v>
      </c>
      <c r="P25" s="1">
        <v>75</v>
      </c>
      <c r="Q25" s="1">
        <v>550</v>
      </c>
      <c r="R25" s="1">
        <f>19604/1000</f>
        <v>19.603999999999999</v>
      </c>
    </row>
    <row r="26" spans="3:25" x14ac:dyDescent="0.25">
      <c r="C26" s="33" t="s">
        <v>1</v>
      </c>
      <c r="D26" s="26">
        <v>75</v>
      </c>
      <c r="E26" s="26">
        <v>450</v>
      </c>
      <c r="F26" s="42">
        <f>80768/1000</f>
        <v>80.768000000000001</v>
      </c>
      <c r="O26" t="s">
        <v>1</v>
      </c>
      <c r="P26" s="1">
        <v>75</v>
      </c>
      <c r="Q26" s="1">
        <v>550</v>
      </c>
      <c r="R26" s="1">
        <f>17716/1000</f>
        <v>17.716000000000001</v>
      </c>
    </row>
    <row r="27" spans="3:25" x14ac:dyDescent="0.25">
      <c r="C27" s="33" t="s">
        <v>2</v>
      </c>
      <c r="D27" s="26">
        <v>150</v>
      </c>
      <c r="E27" s="26">
        <v>450</v>
      </c>
      <c r="F27" s="42">
        <f>36694/1000</f>
        <v>36.694000000000003</v>
      </c>
      <c r="O27" t="s">
        <v>2</v>
      </c>
      <c r="P27" s="1">
        <v>150</v>
      </c>
      <c r="Q27" s="1">
        <v>550</v>
      </c>
      <c r="R27" s="1">
        <f>4333/1000</f>
        <v>4.3330000000000002</v>
      </c>
    </row>
    <row r="28" spans="3:25" x14ac:dyDescent="0.25">
      <c r="C28" s="33" t="s">
        <v>2</v>
      </c>
      <c r="D28" s="26">
        <v>150</v>
      </c>
      <c r="E28" s="26">
        <v>450</v>
      </c>
      <c r="F28" s="42">
        <f>39978/1000</f>
        <v>39.978000000000002</v>
      </c>
      <c r="O28" t="s">
        <v>3</v>
      </c>
      <c r="P28" s="1"/>
      <c r="Q28" s="1">
        <v>550</v>
      </c>
      <c r="R28" s="1">
        <f>15690/1000</f>
        <v>15.69</v>
      </c>
      <c r="Y28">
        <v>450</v>
      </c>
    </row>
    <row r="29" spans="3:25" ht="15.75" thickBot="1" x14ac:dyDescent="0.3">
      <c r="C29" s="33" t="s">
        <v>3</v>
      </c>
      <c r="E29" s="26">
        <v>450</v>
      </c>
      <c r="F29" s="42">
        <f>45021/1000</f>
        <v>45.021000000000001</v>
      </c>
      <c r="O29" s="22" t="s">
        <v>4</v>
      </c>
      <c r="P29" s="23"/>
      <c r="Q29" s="23">
        <v>550</v>
      </c>
      <c r="R29" s="23">
        <f>200000/1000</f>
        <v>200</v>
      </c>
      <c r="S29" s="22"/>
    </row>
    <row r="30" spans="3:25" ht="15.75" thickBot="1" x14ac:dyDescent="0.3">
      <c r="C30" s="39" t="s">
        <v>5</v>
      </c>
      <c r="D30" s="22"/>
      <c r="E30" s="25">
        <v>450</v>
      </c>
      <c r="F30" s="43">
        <f>1300000/1000</f>
        <v>1300</v>
      </c>
      <c r="G30" s="22"/>
    </row>
    <row r="32" spans="3:25" x14ac:dyDescent="0.25">
      <c r="Y32">
        <v>350</v>
      </c>
    </row>
    <row r="54" spans="3:17" ht="15.75" thickBot="1" x14ac:dyDescent="0.3">
      <c r="C54" s="22"/>
      <c r="D54" s="22"/>
      <c r="E54" s="22"/>
      <c r="F54" s="22"/>
      <c r="G54" s="22"/>
      <c r="N54" s="22"/>
      <c r="O54" s="22"/>
      <c r="P54" s="22"/>
      <c r="Q54" s="22"/>
    </row>
    <row r="55" spans="3:17" ht="15.75" thickBot="1" x14ac:dyDescent="0.3">
      <c r="C55" s="22" t="s">
        <v>44</v>
      </c>
      <c r="D55" s="41" t="s">
        <v>68</v>
      </c>
      <c r="E55" s="22" t="s">
        <v>46</v>
      </c>
      <c r="F55" s="22" t="s">
        <v>63</v>
      </c>
      <c r="G55" s="23" t="s">
        <v>66</v>
      </c>
      <c r="N55" s="22" t="s">
        <v>44</v>
      </c>
      <c r="O55" s="22" t="s">
        <v>68</v>
      </c>
      <c r="P55" s="22" t="s">
        <v>46</v>
      </c>
      <c r="Q55" s="22" t="s">
        <v>66</v>
      </c>
    </row>
    <row r="56" spans="3:17" x14ac:dyDescent="0.25">
      <c r="C56" t="s">
        <v>0</v>
      </c>
      <c r="D56" s="1">
        <v>125</v>
      </c>
      <c r="E56" s="1">
        <v>350</v>
      </c>
      <c r="F56" s="1">
        <v>97247</v>
      </c>
      <c r="G56" s="40">
        <f>F56/1000</f>
        <v>97.247</v>
      </c>
      <c r="N56" t="s">
        <v>1</v>
      </c>
      <c r="O56" s="1">
        <v>75</v>
      </c>
      <c r="P56" s="1">
        <v>290</v>
      </c>
      <c r="Q56" s="1">
        <f>110000/1000</f>
        <v>110</v>
      </c>
    </row>
    <row r="57" spans="3:17" x14ac:dyDescent="0.25">
      <c r="C57" t="s">
        <v>1</v>
      </c>
      <c r="D57" s="1">
        <v>75</v>
      </c>
      <c r="E57" s="1">
        <v>350</v>
      </c>
      <c r="F57" s="1">
        <v>110000</v>
      </c>
      <c r="G57" s="1">
        <f>F57/1000</f>
        <v>110</v>
      </c>
      <c r="N57" t="s">
        <v>1</v>
      </c>
      <c r="O57" s="1">
        <v>75</v>
      </c>
      <c r="P57" s="1">
        <v>290</v>
      </c>
      <c r="Q57" s="1">
        <f>120000/1000</f>
        <v>120</v>
      </c>
    </row>
    <row r="58" spans="3:17" ht="15.75" thickBot="1" x14ac:dyDescent="0.3">
      <c r="C58" t="s">
        <v>1</v>
      </c>
      <c r="D58" s="1">
        <v>75</v>
      </c>
      <c r="E58" s="1">
        <v>350</v>
      </c>
      <c r="F58" s="1">
        <v>120000</v>
      </c>
      <c r="G58" s="1">
        <f>F58/1000</f>
        <v>120</v>
      </c>
      <c r="N58" s="22" t="s">
        <v>2</v>
      </c>
      <c r="O58" s="23">
        <v>150</v>
      </c>
      <c r="P58" s="23">
        <v>290</v>
      </c>
      <c r="Q58" s="23">
        <v>110</v>
      </c>
    </row>
    <row r="59" spans="3:17" x14ac:dyDescent="0.25">
      <c r="C59" t="s">
        <v>2</v>
      </c>
      <c r="D59" s="1">
        <v>150</v>
      </c>
      <c r="E59" s="1">
        <v>350</v>
      </c>
      <c r="F59" s="1">
        <v>89076</v>
      </c>
      <c r="G59" s="40">
        <f>F59/1000</f>
        <v>89.075999999999993</v>
      </c>
    </row>
    <row r="60" spans="3:17" ht="15.75" thickBot="1" x14ac:dyDescent="0.3">
      <c r="C60" s="22" t="s">
        <v>3</v>
      </c>
      <c r="D60" s="22"/>
      <c r="E60" s="23">
        <v>350</v>
      </c>
      <c r="F60" s="23">
        <v>110000</v>
      </c>
      <c r="G60" s="23">
        <f>F60/1000</f>
        <v>110</v>
      </c>
    </row>
    <row r="67" spans="5:5" ht="15.75" thickBot="1" x14ac:dyDescent="0.3">
      <c r="E67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2.42578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S-N Data</vt:lpstr>
      <vt:lpstr>TS vs Life Plots</vt:lpstr>
      <vt:lpstr>Sheet2</vt:lpstr>
      <vt:lpstr>S-N Plot</vt:lpstr>
    </vt:vector>
  </TitlesOfParts>
  <Company>Cranfield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s175648</dc:creator>
  <cp:lastModifiedBy>"%username%"</cp:lastModifiedBy>
  <dcterms:created xsi:type="dcterms:W3CDTF">2016-05-26T14:19:42Z</dcterms:created>
  <dcterms:modified xsi:type="dcterms:W3CDTF">2017-11-17T12:31:45Z</dcterms:modified>
</cp:coreProperties>
</file>